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5.xml" ContentType="application/vnd.openxmlformats-officedocument.drawing+xml"/>
  <Override PartName="/xl/charts/chart3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autoCompressPictures="0"/>
  <bookViews>
    <workbookView xWindow="9585" yWindow="-15" windowWidth="9630" windowHeight="12015" tabRatio="500" firstSheet="1" activeTab="1"/>
  </bookViews>
  <sheets>
    <sheet name="Visualization" sheetId="3" state="hidden" r:id="rId1"/>
    <sheet name="Intro" sheetId="15" r:id="rId2"/>
    <sheet name="Master List of Measures" sheetId="13" r:id="rId3"/>
    <sheet name="Metrics" sheetId="2" r:id="rId4"/>
    <sheet name="Narrative Summary" sheetId="11" r:id="rId5"/>
    <sheet name="Extra Analysis" sheetId="12" r:id="rId6"/>
    <sheet name="Vendor Data entry" sheetId="1" r:id="rId7"/>
    <sheet name="Customer Data entry" sheetId="4" r:id="rId8"/>
    <sheet name="Dot Surveys &amp;  Count" sheetId="10" r:id="rId9"/>
    <sheet name="External Stak. data entry" sheetId="6" r:id="rId10"/>
    <sheet name="Mkt Mgr data entry" sheetId="8" r:id="rId11"/>
  </sheets>
  <definedNames>
    <definedName name="_xlnm._FilterDatabase" localSheetId="2" hidden="1">'Master List of Measures'!$A$1:$V$92</definedName>
    <definedName name="_xlnm._FilterDatabase" localSheetId="3" hidden="1">Metrics!#REF!</definedName>
    <definedName name="_xlnm._FilterDatabase" localSheetId="4" hidden="1">'Narrative Summary'!$A$3:$AF$3</definedName>
    <definedName name="_xlnm._FilterDatabase" localSheetId="6" hidden="1">'Vendor Data entry'!$A$1:$CM$3</definedName>
    <definedName name="CM_1__Value_comparison_by_stakeholder">Metrics!$A$683</definedName>
    <definedName name="CM_2__Economic_Impact">Metrics!$A$700</definedName>
    <definedName name="CM_3_Local_Business_Benefits">Metrics!$A$730</definedName>
    <definedName name="CM_4_Combined_Stakeholder_Market_Value">Metrics!$A$744</definedName>
    <definedName name="CM_5_Survey_Response_Rates">Metrics!$A$762</definedName>
    <definedName name="CS_1__Frequency_of_Customer_Market_Visits">Metrics!$A$340</definedName>
    <definedName name="CS_10__Time_spent_socializing">Metrics!$A$464</definedName>
    <definedName name="CS_11__Food_buying_factors">Metrics!$A$475</definedName>
    <definedName name="CS_12__Missing_from_market?">'Narrative Summary'!$AA$2</definedName>
    <definedName name="CS_13__Customer_Market_Values">Metrics!$A$493</definedName>
    <definedName name="CS_14__community_hub?">'Narrative Summary'!$AB$2</definedName>
    <definedName name="CS_15__Postal_Code">Metrics!$A$511</definedName>
    <definedName name="CS_16__Customer_Gender">Metrics!$A$520</definedName>
    <definedName name="CS_17__Customer_Age">Metrics!$A$528</definedName>
    <definedName name="CS_18__Customer_Household_Income">Metrics!$A$540</definedName>
    <definedName name="CS_2__Customer_retention">Metrics!$A$352</definedName>
    <definedName name="CS_3__Amount_Spent">Metrics!$A$367</definedName>
    <definedName name="CS_4__Destination_Trip">Metrics!$A$382</definedName>
    <definedName name="CS_5__Distance_traveled">Metrics!$A$389</definedName>
    <definedName name="CS_6__Additional_Shopping_Nearby">Metrics!$A$403</definedName>
    <definedName name="CS_7__Anticipated_spend_at_local_businesses">Metrics!$A$410</definedName>
    <definedName name="CS_8__Comments_about_visiting_other_businesses">'Narrative Summary'!$Z$2</definedName>
    <definedName name="CS_8__Farmer_s_market_drawing_power">Metrics!$A$434</definedName>
    <definedName name="CS_9__Time_spent">Metrics!$A$447</definedName>
    <definedName name="ES_2__External_Stakeholder_Market_Shopping_Rate">Metrics!$A$651</definedName>
    <definedName name="ES_2_Why_or_Why_not_market_shopper?">'Narrative Summary'!$U$2</definedName>
    <definedName name="ES_3__Community_Hub?">'Narrative Summary'!$V$2</definedName>
    <definedName name="ES_4__Market_impact_on_business_self?">'Narrative Summary'!$W$2</definedName>
    <definedName name="ES_5__Business_Support_of_Market?">'Narrative Summary'!$X$2</definedName>
    <definedName name="ES_6__External_Stakeholder_Market_Value">Metrics!$A$664</definedName>
    <definedName name="ES_7__Improvement_suggestions">'Narrative Summary'!$Y$2</definedName>
    <definedName name="list">Metrics!$T$6:$T$40</definedName>
    <definedName name="MM_1__Financial_Summary">Metrics!$A$557</definedName>
    <definedName name="MM_10a._Recruitment_method">'Narrative Summary'!$O$2</definedName>
    <definedName name="MM_10b._Hold_vendors_accountable">'Narrative Summary'!$P$2</definedName>
    <definedName name="MM_11__Local_regional_food__agriculture__econ_dev_plans_including_market?">'Narrative Summary'!$Q$2</definedName>
    <definedName name="MM_12__Partnerships___formal_and_informal">'Narrative Summary'!$R$2</definedName>
    <definedName name="MM_13__Vendor_business_incubation_stories">'Narrative Summary'!$S$2</definedName>
    <definedName name="MM_14__Events_festivals_hosted_at_market">'Narrative Summary'!$T$2</definedName>
    <definedName name="MM_2__Market_History">Metrics!$A$582</definedName>
    <definedName name="MM_3_Market_mission_Vision_Statement">'Narrative Summary'!$K$2</definedName>
    <definedName name="MM_3_Vendor_Criteria_for_Participation">'Narrative Summary'!$L$2</definedName>
    <definedName name="MM_4__Vendor_Growth_Turnover">Metrics!$A$590</definedName>
    <definedName name="MM_4_vendor_growth_turnover___comments">'Narrative Summary'!$M$2</definedName>
    <definedName name="MM_5__Market_Product_Mix_by_Vendor_Type">Metrics!$A$601</definedName>
    <definedName name="MM_6__Board_Composition">Metrics!$A$611</definedName>
    <definedName name="MM_7__Market_Staff_and_Volunteers">Metrics!$A$621</definedName>
    <definedName name="MM_8__Manager_Market_Values">Metrics!$A$632</definedName>
    <definedName name="MM_9__Community_Hub">'Narrative Summary'!$N$2</definedName>
    <definedName name="_xlnm.Print_Area" localSheetId="3">Metrics!$A$16</definedName>
    <definedName name="_xlnm.Print_Titles" localSheetId="6">'Vendor Data entry'!$A:$A,'Vendor Data entry'!$2:$3</definedName>
    <definedName name="VS_1__Markets_Vendors_participate_in">'Narrative Summary'!$B$2</definedName>
    <definedName name="VS_10__Time_commitment_for_participation">Metrics!$A$119</definedName>
    <definedName name="VS_11__Key_sales_channels">Metrics!$A$138</definedName>
    <definedName name="VS_12__Value_of_contact_with_other_vendors">'Narrative Summary'!$E$2</definedName>
    <definedName name="VS_13__Unique_Unusual_products__and_or_recipes">'Narrative Summary'!$F$2</definedName>
    <definedName name="VS_14__Product_varieties">Metrics!$A$162</definedName>
    <definedName name="VS_15__Vendor_Producer_Age">Metrics!$A$182</definedName>
    <definedName name="VS_16__Agricultural_Practices">Metrics!$A$194</definedName>
    <definedName name="VS_17__Certification">Metrics!$A$211</definedName>
    <definedName name="VS_17b__Type_of_certification">'Narrative Summary'!$G$2</definedName>
    <definedName name="VS_18__Why_Why_not_certification?">'Narrative Summary'!$H$2</definedName>
    <definedName name="VS_19__Land_Use">Metrics!$A$218</definedName>
    <definedName name="VS_2__Vendor_Retention">Metrics!$A$4</definedName>
    <definedName name="VS_20__Distance_from_Market__Farm_product_vendors">Metrics!$A$281</definedName>
    <definedName name="VS_21__Sales_Numbers">Metrics!$A$299</definedName>
    <definedName name="VS_21d_defining_local">'Narrative Summary'!$I$2</definedName>
    <definedName name="VS_22_other_comments">'Narrative Summary'!$J$2</definedName>
    <definedName name="VS_3__Market_Product_Mix">Metrics!$A$20</definedName>
    <definedName name="VS_4__Value_of_farmers__markets_to_vendors">Metrics!$A$35</definedName>
    <definedName name="VS_5__Memorable_Market_Sales">'Narrative Summary'!$C$2</definedName>
    <definedName name="VS_6__Community_Hub">'Narrative Summary'!$D$2</definedName>
    <definedName name="VS_7__Vendor_Relationship_Mapping">Metrics!$A$52</definedName>
    <definedName name="VS_8__Value_of_market_participation">Metrics!$A$76</definedName>
    <definedName name="VS_9__Full_time_farming_producing_income">Metrics!$A$92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5" i="12" l="1"/>
  <c r="I145" i="12"/>
  <c r="H145" i="12"/>
  <c r="G145" i="12"/>
  <c r="E145" i="12"/>
  <c r="D145" i="12"/>
  <c r="C145" i="12"/>
  <c r="I144" i="12"/>
  <c r="H144" i="12"/>
  <c r="G144" i="12"/>
  <c r="F144" i="12"/>
  <c r="E144" i="12"/>
  <c r="D144" i="12"/>
  <c r="C144" i="12"/>
  <c r="I143" i="12"/>
  <c r="H143" i="12"/>
  <c r="G143" i="12"/>
  <c r="F143" i="12"/>
  <c r="E143" i="12"/>
  <c r="D143" i="12"/>
  <c r="C143" i="12"/>
  <c r="I142" i="12"/>
  <c r="H142" i="12"/>
  <c r="G142" i="12"/>
  <c r="F142" i="12"/>
  <c r="E142" i="12"/>
  <c r="D142" i="12"/>
  <c r="C142" i="12"/>
  <c r="H136" i="12"/>
  <c r="G136" i="12"/>
  <c r="F136" i="12"/>
  <c r="E136" i="12"/>
  <c r="D136" i="12"/>
  <c r="C136" i="12"/>
  <c r="H135" i="12"/>
  <c r="G135" i="12"/>
  <c r="F135" i="12"/>
  <c r="E135" i="12"/>
  <c r="D135" i="12"/>
  <c r="C135" i="12"/>
  <c r="H134" i="12"/>
  <c r="G134" i="12"/>
  <c r="F134" i="12"/>
  <c r="E134" i="12"/>
  <c r="D134" i="12"/>
  <c r="C134" i="12"/>
  <c r="H133" i="12"/>
  <c r="G133" i="12"/>
  <c r="F133" i="12"/>
  <c r="E133" i="12"/>
  <c r="D133" i="12"/>
  <c r="C133" i="12"/>
  <c r="H132" i="12"/>
  <c r="G132" i="12"/>
  <c r="F132" i="12"/>
  <c r="E132" i="12"/>
  <c r="D132" i="12"/>
  <c r="C132" i="12"/>
  <c r="H131" i="12"/>
  <c r="G131" i="12"/>
  <c r="F131" i="12"/>
  <c r="E131" i="12"/>
  <c r="D131" i="12"/>
  <c r="C131" i="12"/>
  <c r="H130" i="12"/>
  <c r="G130" i="12"/>
  <c r="F130" i="12"/>
  <c r="E130" i="12"/>
  <c r="D130" i="12"/>
  <c r="C130" i="12"/>
  <c r="J101" i="12"/>
  <c r="I101" i="12"/>
  <c r="H101" i="12"/>
  <c r="G101" i="12"/>
  <c r="F101" i="12"/>
  <c r="J100" i="12"/>
  <c r="I100" i="12"/>
  <c r="H100" i="12"/>
  <c r="G100" i="12"/>
  <c r="F100" i="12"/>
  <c r="J99" i="12"/>
  <c r="I99" i="12"/>
  <c r="H99" i="12"/>
  <c r="G99" i="12"/>
  <c r="F99" i="12"/>
  <c r="J98" i="12"/>
  <c r="I98" i="12"/>
  <c r="H98" i="12"/>
  <c r="G98" i="12"/>
  <c r="F98" i="12"/>
  <c r="J97" i="12"/>
  <c r="I97" i="12"/>
  <c r="H97" i="12"/>
  <c r="G97" i="12"/>
  <c r="F97" i="12"/>
  <c r="J96" i="12"/>
  <c r="I96" i="12"/>
  <c r="H96" i="12"/>
  <c r="G96" i="12"/>
  <c r="F96" i="12"/>
  <c r="J92" i="12"/>
  <c r="J91" i="12"/>
  <c r="J90" i="12"/>
  <c r="J89" i="12"/>
  <c r="J88" i="12"/>
  <c r="J87" i="12"/>
  <c r="I92" i="12"/>
  <c r="H92" i="12"/>
  <c r="G92" i="12"/>
  <c r="F92" i="12"/>
  <c r="E92" i="12"/>
  <c r="D92" i="12"/>
  <c r="C92" i="12"/>
  <c r="I91" i="12"/>
  <c r="H91" i="12"/>
  <c r="G91" i="12"/>
  <c r="F91" i="12"/>
  <c r="E91" i="12"/>
  <c r="D91" i="12"/>
  <c r="C91" i="12"/>
  <c r="I90" i="12"/>
  <c r="H90" i="12"/>
  <c r="G90" i="12"/>
  <c r="F90" i="12"/>
  <c r="E90" i="12"/>
  <c r="D90" i="12"/>
  <c r="C90" i="12"/>
  <c r="I89" i="12"/>
  <c r="H89" i="12"/>
  <c r="G89" i="12"/>
  <c r="F89" i="12"/>
  <c r="E89" i="12"/>
  <c r="D89" i="12"/>
  <c r="C89" i="12"/>
  <c r="I88" i="12"/>
  <c r="H88" i="12"/>
  <c r="G88" i="12"/>
  <c r="F88" i="12"/>
  <c r="E88" i="12"/>
  <c r="D88" i="12"/>
  <c r="C88" i="12"/>
  <c r="I87" i="12"/>
  <c r="H87" i="12"/>
  <c r="G87" i="12"/>
  <c r="F87" i="12"/>
  <c r="E87" i="12"/>
  <c r="D87" i="12"/>
  <c r="C87" i="12"/>
  <c r="I14" i="12"/>
  <c r="H14" i="12"/>
  <c r="G14" i="12"/>
  <c r="F14" i="12"/>
  <c r="E14" i="12"/>
  <c r="D14" i="12"/>
  <c r="C14" i="12"/>
  <c r="I13" i="12"/>
  <c r="H13" i="12"/>
  <c r="G13" i="12"/>
  <c r="F13" i="12"/>
  <c r="E13" i="12"/>
  <c r="D13" i="12"/>
  <c r="C13" i="12"/>
  <c r="I12" i="12"/>
  <c r="H12" i="12"/>
  <c r="G12" i="12"/>
  <c r="F12" i="12"/>
  <c r="E12" i="12"/>
  <c r="D12" i="12"/>
  <c r="C12" i="12"/>
  <c r="I11" i="12"/>
  <c r="H11" i="12"/>
  <c r="G11" i="12"/>
  <c r="F11" i="12"/>
  <c r="E11" i="12"/>
  <c r="D11" i="12"/>
  <c r="C11" i="12"/>
  <c r="I10" i="12"/>
  <c r="H10" i="12"/>
  <c r="G10" i="12"/>
  <c r="F10" i="12"/>
  <c r="E10" i="12"/>
  <c r="D10" i="12"/>
  <c r="C10" i="12"/>
  <c r="I9" i="12"/>
  <c r="H9" i="12"/>
  <c r="G9" i="12"/>
  <c r="F9" i="12"/>
  <c r="E9" i="12"/>
  <c r="D9" i="12"/>
  <c r="C9" i="12"/>
  <c r="I8" i="12"/>
  <c r="H8" i="12"/>
  <c r="G8" i="12"/>
  <c r="F8" i="12"/>
  <c r="E8" i="12"/>
  <c r="D8" i="12"/>
  <c r="C8" i="12"/>
  <c r="I7" i="12"/>
  <c r="H7" i="12"/>
  <c r="G7" i="12"/>
  <c r="F7" i="12"/>
  <c r="E7" i="12"/>
  <c r="D7" i="12"/>
  <c r="C7" i="12"/>
  <c r="I6" i="12"/>
  <c r="H6" i="12"/>
  <c r="G6" i="12"/>
  <c r="F6" i="12"/>
  <c r="E6" i="12"/>
  <c r="D6" i="12"/>
  <c r="C6" i="12"/>
  <c r="I5" i="12"/>
  <c r="H5" i="12"/>
  <c r="G5" i="12"/>
  <c r="F5" i="12"/>
  <c r="E5" i="12"/>
  <c r="D5" i="12"/>
  <c r="C5" i="12"/>
  <c r="C222" i="2"/>
  <c r="C221" i="2"/>
  <c r="D221" i="2"/>
  <c r="C251" i="2"/>
  <c r="C250" i="2"/>
  <c r="C249" i="2"/>
  <c r="C248" i="2"/>
  <c r="C247" i="2"/>
  <c r="C246" i="2"/>
  <c r="C245" i="2"/>
  <c r="C200" i="2"/>
  <c r="C202" i="2"/>
  <c r="C203" i="2"/>
  <c r="C588" i="2"/>
  <c r="C592" i="2"/>
  <c r="C584" i="2"/>
  <c r="L588" i="2"/>
  <c r="D571" i="2"/>
  <c r="M571" i="2"/>
  <c r="D573" i="2"/>
  <c r="M572" i="2"/>
  <c r="D577" i="2"/>
  <c r="M573" i="2"/>
  <c r="D578" i="2"/>
  <c r="M574" i="2"/>
  <c r="M575" i="2"/>
  <c r="C571" i="2"/>
  <c r="L571" i="2"/>
  <c r="C573" i="2"/>
  <c r="L572" i="2"/>
  <c r="C577" i="2"/>
  <c r="L573" i="2"/>
  <c r="C578" i="2"/>
  <c r="L574" i="2"/>
  <c r="L575" i="2"/>
  <c r="N575" i="2"/>
  <c r="C563" i="2"/>
  <c r="L565" i="2"/>
  <c r="C567" i="2"/>
  <c r="L566" i="2"/>
  <c r="C564" i="2"/>
  <c r="C565" i="2"/>
  <c r="C566" i="2"/>
  <c r="L567" i="2"/>
  <c r="L568" i="2"/>
  <c r="D563" i="2"/>
  <c r="M565" i="2"/>
  <c r="D567" i="2"/>
  <c r="M566" i="2"/>
  <c r="D564" i="2"/>
  <c r="D565" i="2"/>
  <c r="D566" i="2"/>
  <c r="M567" i="2"/>
  <c r="M568" i="2"/>
  <c r="N568" i="2"/>
  <c r="C392" i="2"/>
  <c r="D392" i="2"/>
  <c r="C393" i="2"/>
  <c r="D393" i="2"/>
  <c r="C394" i="2"/>
  <c r="D394" i="2"/>
  <c r="O400" i="2"/>
  <c r="C25" i="8"/>
  <c r="B25" i="8"/>
  <c r="D17" i="8"/>
  <c r="D18" i="8"/>
  <c r="D19" i="8"/>
  <c r="D20" i="8"/>
  <c r="D21" i="8"/>
  <c r="D22" i="8"/>
  <c r="D16" i="8"/>
  <c r="D9" i="8"/>
  <c r="D10" i="8"/>
  <c r="D11" i="8"/>
  <c r="D12" i="8"/>
  <c r="D8" i="8"/>
  <c r="C23" i="8"/>
  <c r="B23" i="8"/>
  <c r="C13" i="8"/>
  <c r="B13" i="8"/>
  <c r="J762" i="2"/>
  <c r="C679" i="2"/>
  <c r="C508" i="2"/>
  <c r="C49" i="2"/>
  <c r="C647" i="2"/>
  <c r="E760" i="2"/>
  <c r="C760" i="2"/>
  <c r="G760" i="2"/>
  <c r="D764" i="2"/>
  <c r="D765" i="2"/>
  <c r="D766" i="2"/>
  <c r="D767" i="2"/>
  <c r="H760" i="2"/>
  <c r="M760" i="2"/>
  <c r="C678" i="2"/>
  <c r="C507" i="2"/>
  <c r="C48" i="2"/>
  <c r="C646" i="2"/>
  <c r="E759" i="2"/>
  <c r="C759" i="2"/>
  <c r="G759" i="2"/>
  <c r="H759" i="2"/>
  <c r="M759" i="2"/>
  <c r="C677" i="2"/>
  <c r="C506" i="2"/>
  <c r="C47" i="2"/>
  <c r="C645" i="2"/>
  <c r="E758" i="2"/>
  <c r="C758" i="2"/>
  <c r="G758" i="2"/>
  <c r="H758" i="2"/>
  <c r="M758" i="2"/>
  <c r="C676" i="2"/>
  <c r="C505" i="2"/>
  <c r="C46" i="2"/>
  <c r="C644" i="2"/>
  <c r="E757" i="2"/>
  <c r="C757" i="2"/>
  <c r="G757" i="2"/>
  <c r="H757" i="2"/>
  <c r="M757" i="2"/>
  <c r="C675" i="2"/>
  <c r="C504" i="2"/>
  <c r="C45" i="2"/>
  <c r="C643" i="2"/>
  <c r="E756" i="2"/>
  <c r="C756" i="2"/>
  <c r="G756" i="2"/>
  <c r="H756" i="2"/>
  <c r="M756" i="2"/>
  <c r="C674" i="2"/>
  <c r="C503" i="2"/>
  <c r="C44" i="2"/>
  <c r="C642" i="2"/>
  <c r="E755" i="2"/>
  <c r="C755" i="2"/>
  <c r="G755" i="2"/>
  <c r="H755" i="2"/>
  <c r="M755" i="2"/>
  <c r="C673" i="2"/>
  <c r="C502" i="2"/>
  <c r="C43" i="2"/>
  <c r="C641" i="2"/>
  <c r="E754" i="2"/>
  <c r="C754" i="2"/>
  <c r="G754" i="2"/>
  <c r="H754" i="2"/>
  <c r="M754" i="2"/>
  <c r="C672" i="2"/>
  <c r="C501" i="2"/>
  <c r="C42" i="2"/>
  <c r="C640" i="2"/>
  <c r="E753" i="2"/>
  <c r="C753" i="2"/>
  <c r="G753" i="2"/>
  <c r="H753" i="2"/>
  <c r="M753" i="2"/>
  <c r="C671" i="2"/>
  <c r="C500" i="2"/>
  <c r="C41" i="2"/>
  <c r="C639" i="2"/>
  <c r="E752" i="2"/>
  <c r="C752" i="2"/>
  <c r="G752" i="2"/>
  <c r="H752" i="2"/>
  <c r="M752" i="2"/>
  <c r="C670" i="2"/>
  <c r="C499" i="2"/>
  <c r="C40" i="2"/>
  <c r="C638" i="2"/>
  <c r="E751" i="2"/>
  <c r="C751" i="2"/>
  <c r="G751" i="2"/>
  <c r="H751" i="2"/>
  <c r="M751" i="2"/>
  <c r="C669" i="2"/>
  <c r="C498" i="2"/>
  <c r="C39" i="2"/>
  <c r="C637" i="2"/>
  <c r="E750" i="2"/>
  <c r="C750" i="2"/>
  <c r="G750" i="2"/>
  <c r="H750" i="2"/>
  <c r="M750" i="2"/>
  <c r="C668" i="2"/>
  <c r="C497" i="2"/>
  <c r="C38" i="2"/>
  <c r="C636" i="2"/>
  <c r="E749" i="2"/>
  <c r="C749" i="2"/>
  <c r="G749" i="2"/>
  <c r="H749" i="2"/>
  <c r="M749" i="2"/>
  <c r="F750" i="2"/>
  <c r="F751" i="2"/>
  <c r="F752" i="2"/>
  <c r="F753" i="2"/>
  <c r="F754" i="2"/>
  <c r="F755" i="2"/>
  <c r="F756" i="2"/>
  <c r="F757" i="2"/>
  <c r="F758" i="2"/>
  <c r="F759" i="2"/>
  <c r="F760" i="2"/>
  <c r="F749" i="2"/>
  <c r="D750" i="2"/>
  <c r="D751" i="2"/>
  <c r="D752" i="2"/>
  <c r="D753" i="2"/>
  <c r="D754" i="2"/>
  <c r="D755" i="2"/>
  <c r="D756" i="2"/>
  <c r="D757" i="2"/>
  <c r="D758" i="2"/>
  <c r="D759" i="2"/>
  <c r="D760" i="2"/>
  <c r="D749" i="2"/>
  <c r="J744" i="2"/>
  <c r="D668" i="2"/>
  <c r="D497" i="2"/>
  <c r="D38" i="2"/>
  <c r="C284" i="2"/>
  <c r="C285" i="2"/>
  <c r="C286" i="2"/>
  <c r="C287" i="2"/>
  <c r="C288" i="2"/>
  <c r="C289" i="2"/>
  <c r="L287" i="2"/>
  <c r="E284" i="2"/>
  <c r="E285" i="2"/>
  <c r="E286" i="2"/>
  <c r="E287" i="2"/>
  <c r="E288" i="2"/>
  <c r="E289" i="2"/>
  <c r="L286" i="2"/>
  <c r="E291" i="2"/>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3" i="11"/>
  <c r="C628" i="2"/>
  <c r="L625" i="2"/>
  <c r="C623" i="2"/>
  <c r="C624" i="2"/>
  <c r="L624" i="2"/>
  <c r="C629" i="2"/>
  <c r="F629" i="2"/>
  <c r="L627" i="2"/>
  <c r="C626" i="2"/>
  <c r="F628" i="2"/>
  <c r="F627" i="2"/>
  <c r="B624" i="2"/>
  <c r="B628" i="2"/>
  <c r="B626" i="2"/>
  <c r="B629" i="2"/>
  <c r="L626" i="2"/>
  <c r="E479" i="2"/>
  <c r="C479" i="2"/>
  <c r="G479" i="2"/>
  <c r="H479" i="2"/>
  <c r="F487" i="2"/>
  <c r="E480" i="2"/>
  <c r="C480" i="2"/>
  <c r="G480" i="2"/>
  <c r="H480" i="2"/>
  <c r="F488" i="2"/>
  <c r="E481" i="2"/>
  <c r="C481" i="2"/>
  <c r="G481" i="2"/>
  <c r="H481" i="2"/>
  <c r="F489" i="2"/>
  <c r="E482" i="2"/>
  <c r="C482" i="2"/>
  <c r="G482" i="2"/>
  <c r="H482" i="2"/>
  <c r="F490" i="2"/>
  <c r="E483" i="2"/>
  <c r="C483" i="2"/>
  <c r="G483" i="2"/>
  <c r="H483" i="2"/>
  <c r="F491" i="2"/>
  <c r="E478" i="2"/>
  <c r="C478" i="2"/>
  <c r="G478" i="2"/>
  <c r="H478" i="2"/>
  <c r="F486" i="2"/>
  <c r="E491" i="2"/>
  <c r="E487" i="2"/>
  <c r="E488" i="2"/>
  <c r="E489" i="2"/>
  <c r="E490" i="2"/>
  <c r="E486" i="2"/>
  <c r="C423" i="2"/>
  <c r="C412" i="2"/>
  <c r="F423" i="2"/>
  <c r="C424" i="2"/>
  <c r="C413" i="2"/>
  <c r="F424" i="2"/>
  <c r="C425" i="2"/>
  <c r="C414" i="2"/>
  <c r="F425" i="2"/>
  <c r="C426" i="2"/>
  <c r="C415" i="2"/>
  <c r="F426" i="2"/>
  <c r="C427" i="2"/>
  <c r="C416" i="2"/>
  <c r="F427" i="2"/>
  <c r="C428" i="2"/>
  <c r="C417" i="2"/>
  <c r="F428" i="2"/>
  <c r="C429" i="2"/>
  <c r="C418" i="2"/>
  <c r="F429" i="2"/>
  <c r="F431" i="2"/>
  <c r="O426" i="2"/>
  <c r="C122" i="2"/>
  <c r="C123" i="2"/>
  <c r="C124" i="2"/>
  <c r="C125" i="2"/>
  <c r="C126" i="2"/>
  <c r="C127" i="2"/>
  <c r="C128" i="2"/>
  <c r="N135" i="2"/>
  <c r="C99" i="2"/>
  <c r="C100" i="2"/>
  <c r="L98" i="2"/>
  <c r="C96" i="2"/>
  <c r="C97" i="2"/>
  <c r="L96" i="2"/>
  <c r="C98" i="2"/>
  <c r="L97" i="2"/>
  <c r="C101" i="2"/>
  <c r="L99" i="2"/>
  <c r="M98" i="2"/>
  <c r="M99" i="2"/>
  <c r="N101" i="2"/>
  <c r="C8" i="2"/>
  <c r="C9" i="2"/>
  <c r="C10" i="2"/>
  <c r="C11" i="2"/>
  <c r="C12" i="2"/>
  <c r="C13" i="2"/>
  <c r="C14" i="2"/>
  <c r="C15" i="2"/>
  <c r="C16" i="2"/>
  <c r="C6" i="2"/>
  <c r="C7" i="2"/>
  <c r="K13" i="2"/>
  <c r="Y4" i="11"/>
  <c r="Y5" i="11"/>
  <c r="Y6" i="11"/>
  <c r="Y7" i="11"/>
  <c r="Y8" i="11"/>
  <c r="Y9" i="11"/>
  <c r="Y10" i="11"/>
  <c r="Y11" i="11"/>
  <c r="Y12" i="11"/>
  <c r="Y13" i="11"/>
  <c r="Y14" i="11"/>
  <c r="Y15" i="11"/>
  <c r="Y16" i="11"/>
  <c r="Y17" i="11"/>
  <c r="Y18" i="11"/>
  <c r="Y19" i="11"/>
  <c r="Y20" i="11"/>
  <c r="Y21" i="11"/>
  <c r="Y22" i="11"/>
  <c r="Y23" i="11"/>
  <c r="Y24" i="11"/>
  <c r="Y25" i="11"/>
  <c r="Y26" i="11"/>
  <c r="Y27" i="11"/>
  <c r="Y28" i="11"/>
  <c r="Y29" i="11"/>
  <c r="Y30" i="11"/>
  <c r="Y31" i="11"/>
  <c r="Y32" i="11"/>
  <c r="Y33" i="11"/>
  <c r="Y34" i="11"/>
  <c r="Y3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80" i="11"/>
  <c r="Y81" i="11"/>
  <c r="Y82" i="11"/>
  <c r="Y83" i="11"/>
  <c r="Y84" i="11"/>
  <c r="Y85" i="11"/>
  <c r="Y86" i="11"/>
  <c r="Y87" i="11"/>
  <c r="Y88" i="11"/>
  <c r="Y89" i="11"/>
  <c r="Y90" i="11"/>
  <c r="Y91" i="11"/>
  <c r="Y92" i="11"/>
  <c r="Y93" i="11"/>
  <c r="Y94" i="11"/>
  <c r="Y95" i="11"/>
  <c r="Y96" i="11"/>
  <c r="Y97" i="11"/>
  <c r="Y98" i="11"/>
  <c r="Y99" i="11"/>
  <c r="Y100" i="11"/>
  <c r="Y101" i="11"/>
  <c r="Y102" i="11"/>
  <c r="Y103" i="11"/>
  <c r="Y104" i="11"/>
  <c r="Y105" i="11"/>
  <c r="Y106" i="11"/>
  <c r="Y107" i="11"/>
  <c r="Y108" i="11"/>
  <c r="Y109" i="11"/>
  <c r="Y110" i="11"/>
  <c r="Y111" i="11"/>
  <c r="Y112" i="11"/>
  <c r="Y113" i="11"/>
  <c r="Y114" i="11"/>
  <c r="Y115" i="11"/>
  <c r="Y116" i="11"/>
  <c r="Y117" i="11"/>
  <c r="Y118" i="11"/>
  <c r="Y119" i="11"/>
  <c r="Y120" i="11"/>
  <c r="Y121" i="11"/>
  <c r="Y122" i="11"/>
  <c r="Y123" i="11"/>
  <c r="Y124" i="11"/>
  <c r="Y125" i="11"/>
  <c r="Y126" i="11"/>
  <c r="Y127" i="11"/>
  <c r="Y128" i="11"/>
  <c r="Y129" i="11"/>
  <c r="Y130" i="11"/>
  <c r="Y131" i="11"/>
  <c r="Y132" i="11"/>
  <c r="Y133" i="11"/>
  <c r="Y134" i="11"/>
  <c r="Y135" i="11"/>
  <c r="Y136" i="11"/>
  <c r="Y137" i="11"/>
  <c r="Y138" i="11"/>
  <c r="Y139" i="11"/>
  <c r="Y140" i="11"/>
  <c r="Y141" i="11"/>
  <c r="Y142" i="11"/>
  <c r="Y143" i="11"/>
  <c r="Y144" i="11"/>
  <c r="Y145" i="11"/>
  <c r="Y146" i="11"/>
  <c r="Y147" i="11"/>
  <c r="Y148" i="11"/>
  <c r="Y149" i="11"/>
  <c r="Y150" i="11"/>
  <c r="Y151" i="11"/>
  <c r="Y152" i="11"/>
  <c r="Y153" i="11"/>
  <c r="Y154" i="11"/>
  <c r="Y155" i="11"/>
  <c r="Y156" i="11"/>
  <c r="Y157" i="11"/>
  <c r="Y158" i="11"/>
  <c r="Y159" i="11"/>
  <c r="Y160" i="11"/>
  <c r="Y161" i="11"/>
  <c r="Y162" i="11"/>
  <c r="Y163" i="11"/>
  <c r="Y164" i="11"/>
  <c r="Y165" i="11"/>
  <c r="Y166" i="11"/>
  <c r="Y167" i="11"/>
  <c r="Y168" i="11"/>
  <c r="Y169" i="11"/>
  <c r="Y170" i="11"/>
  <c r="Y171" i="11"/>
  <c r="Y172" i="11"/>
  <c r="Y173" i="11"/>
  <c r="Y174" i="11"/>
  <c r="Y175" i="11"/>
  <c r="Y176" i="11"/>
  <c r="Y177" i="11"/>
  <c r="Y178" i="11"/>
  <c r="Y179" i="11"/>
  <c r="Y180" i="11"/>
  <c r="Y181" i="11"/>
  <c r="Y182" i="11"/>
  <c r="Y183" i="11"/>
  <c r="Y184" i="11"/>
  <c r="Y185" i="11"/>
  <c r="Y186" i="11"/>
  <c r="Y187" i="11"/>
  <c r="Y188" i="11"/>
  <c r="Y189" i="11"/>
  <c r="Y190" i="11"/>
  <c r="Y191" i="11"/>
  <c r="Y192" i="11"/>
  <c r="Y193" i="11"/>
  <c r="Y194" i="11"/>
  <c r="Y195" i="11"/>
  <c r="Y196" i="11"/>
  <c r="Y197" i="11"/>
  <c r="Y198" i="11"/>
  <c r="Y199" i="11"/>
  <c r="Y200" i="11"/>
  <c r="Y201" i="11"/>
  <c r="Y202" i="11"/>
  <c r="Y203" i="11"/>
  <c r="Y204" i="11"/>
  <c r="Y205" i="11"/>
  <c r="Y206" i="11"/>
  <c r="Y207" i="11"/>
  <c r="Y208" i="11"/>
  <c r="Y209" i="11"/>
  <c r="Y210" i="11"/>
  <c r="Y211" i="11"/>
  <c r="Y212" i="11"/>
  <c r="Y213" i="11"/>
  <c r="Y214" i="11"/>
  <c r="Y215" i="11"/>
  <c r="Y216" i="11"/>
  <c r="Y217" i="11"/>
  <c r="Y218" i="11"/>
  <c r="Y219" i="11"/>
  <c r="Y220" i="11"/>
  <c r="Y221" i="11"/>
  <c r="Y222" i="11"/>
  <c r="Y223" i="11"/>
  <c r="Y224" i="11"/>
  <c r="Y225" i="11"/>
  <c r="Y226" i="11"/>
  <c r="Y227" i="11"/>
  <c r="Y228" i="11"/>
  <c r="Y229" i="11"/>
  <c r="Y230" i="11"/>
  <c r="Y231" i="11"/>
  <c r="Y232" i="11"/>
  <c r="Y233" i="11"/>
  <c r="Y234" i="11"/>
  <c r="Y235" i="11"/>
  <c r="Y236" i="11"/>
  <c r="Y237" i="11"/>
  <c r="Y238" i="11"/>
  <c r="Y239" i="11"/>
  <c r="Y240" i="11"/>
  <c r="Y241" i="11"/>
  <c r="Y242" i="11"/>
  <c r="Y243" i="11"/>
  <c r="Y244" i="11"/>
  <c r="Y245" i="11"/>
  <c r="Y246" i="11"/>
  <c r="Y247" i="11"/>
  <c r="Y248" i="11"/>
  <c r="Y249" i="11"/>
  <c r="Y250" i="11"/>
  <c r="Y251" i="11"/>
  <c r="Y252" i="11"/>
  <c r="Y253" i="11"/>
  <c r="Y254" i="11"/>
  <c r="Y255" i="11"/>
  <c r="Y256" i="11"/>
  <c r="Y257" i="11"/>
  <c r="Y258" i="11"/>
  <c r="Y259" i="11"/>
  <c r="Y260" i="11"/>
  <c r="Y261" i="11"/>
  <c r="Y262" i="11"/>
  <c r="Y263" i="11"/>
  <c r="Y264" i="11"/>
  <c r="Y265" i="11"/>
  <c r="Y266" i="11"/>
  <c r="Y267" i="11"/>
  <c r="Y268" i="11"/>
  <c r="Y269" i="11"/>
  <c r="Y270" i="11"/>
  <c r="Y271" i="11"/>
  <c r="Y272" i="11"/>
  <c r="Y273" i="11"/>
  <c r="Y274" i="11"/>
  <c r="Y275" i="11"/>
  <c r="Y276" i="11"/>
  <c r="Y277" i="11"/>
  <c r="Y278" i="11"/>
  <c r="Y279" i="11"/>
  <c r="Y280" i="11"/>
  <c r="Y281" i="11"/>
  <c r="Y282" i="11"/>
  <c r="Y283" i="11"/>
  <c r="Y284" i="11"/>
  <c r="Y285" i="11"/>
  <c r="Y286" i="11"/>
  <c r="Y287" i="11"/>
  <c r="Y288" i="11"/>
  <c r="Y289" i="11"/>
  <c r="Y290" i="11"/>
  <c r="Y291" i="11"/>
  <c r="Y292" i="11"/>
  <c r="Y293" i="11"/>
  <c r="Y294" i="11"/>
  <c r="Y295" i="11"/>
  <c r="Y296" i="11"/>
  <c r="Y297" i="11"/>
  <c r="Y298" i="11"/>
  <c r="Y299" i="11"/>
  <c r="Y300" i="11"/>
  <c r="Y301" i="11"/>
  <c r="Y302" i="11"/>
  <c r="Y303" i="11"/>
  <c r="Y304" i="11"/>
  <c r="Y305" i="11"/>
  <c r="Y306" i="11"/>
  <c r="Y307" i="11"/>
  <c r="Y308" i="11"/>
  <c r="Y309" i="11"/>
  <c r="Y310" i="11"/>
  <c r="Y311" i="11"/>
  <c r="Y312" i="11"/>
  <c r="Y313" i="11"/>
  <c r="Y314" i="11"/>
  <c r="Y315" i="11"/>
  <c r="Y316" i="11"/>
  <c r="Y317" i="11"/>
  <c r="Y318" i="11"/>
  <c r="Y319" i="11"/>
  <c r="Y320" i="11"/>
  <c r="Y321" i="11"/>
  <c r="Y322" i="11"/>
  <c r="Y323" i="11"/>
  <c r="Y324" i="11"/>
  <c r="Y325" i="11"/>
  <c r="Y326" i="11"/>
  <c r="Y327" i="11"/>
  <c r="Y328" i="11"/>
  <c r="Y329" i="11"/>
  <c r="Y330" i="11"/>
  <c r="Y331" i="11"/>
  <c r="Y332" i="11"/>
  <c r="Y333" i="11"/>
  <c r="Y334" i="11"/>
  <c r="Y335" i="11"/>
  <c r="Y336" i="11"/>
  <c r="Y337" i="11"/>
  <c r="Y338" i="11"/>
  <c r="Y339" i="11"/>
  <c r="Y340" i="11"/>
  <c r="Y341" i="11"/>
  <c r="Y342" i="11"/>
  <c r="Y343" i="11"/>
  <c r="Y344" i="11"/>
  <c r="Y345" i="11"/>
  <c r="Y346" i="11"/>
  <c r="Y347" i="11"/>
  <c r="Y348" i="11"/>
  <c r="Y349" i="11"/>
  <c r="Y350" i="11"/>
  <c r="Y351" i="11"/>
  <c r="Y352" i="11"/>
  <c r="Y353" i="11"/>
  <c r="Y354" i="11"/>
  <c r="Y355" i="11"/>
  <c r="Y356" i="11"/>
  <c r="Y357" i="11"/>
  <c r="Y358" i="11"/>
  <c r="Y359" i="11"/>
  <c r="Y360" i="11"/>
  <c r="Y361" i="11"/>
  <c r="Y362" i="11"/>
  <c r="Y363" i="11"/>
  <c r="Y364" i="11"/>
  <c r="Y365" i="11"/>
  <c r="Y366" i="11"/>
  <c r="Y367" i="11"/>
  <c r="Y368" i="11"/>
  <c r="Y369" i="11"/>
  <c r="Y370" i="11"/>
  <c r="Y371" i="11"/>
  <c r="Y372" i="11"/>
  <c r="Y373" i="11"/>
  <c r="Y374" i="11"/>
  <c r="Y375" i="11"/>
  <c r="Y376" i="11"/>
  <c r="Y377" i="11"/>
  <c r="Y378" i="11"/>
  <c r="Y379" i="11"/>
  <c r="Y380" i="11"/>
  <c r="Y381" i="11"/>
  <c r="Y382" i="11"/>
  <c r="Y383" i="11"/>
  <c r="Y384" i="11"/>
  <c r="Y385" i="11"/>
  <c r="Y386" i="11"/>
  <c r="Y387" i="11"/>
  <c r="Y388" i="11"/>
  <c r="Y389" i="11"/>
  <c r="Y390" i="11"/>
  <c r="Y391" i="11"/>
  <c r="Y392" i="11"/>
  <c r="Y393" i="11"/>
  <c r="Y394" i="11"/>
  <c r="Y395" i="11"/>
  <c r="Y396" i="11"/>
  <c r="Y397" i="11"/>
  <c r="Y398" i="11"/>
  <c r="Y399" i="11"/>
  <c r="Y400" i="11"/>
  <c r="Y401" i="11"/>
  <c r="Y402" i="11"/>
  <c r="Y403" i="11"/>
  <c r="Y404" i="11"/>
  <c r="Y405" i="11"/>
  <c r="Y406" i="11"/>
  <c r="Y407" i="11"/>
  <c r="Y408" i="11"/>
  <c r="Y409" i="11"/>
  <c r="Y410" i="11"/>
  <c r="Y411" i="11"/>
  <c r="Y412" i="11"/>
  <c r="Y413" i="11"/>
  <c r="Y414" i="11"/>
  <c r="Y415" i="11"/>
  <c r="Y416" i="11"/>
  <c r="Y417" i="11"/>
  <c r="Y418" i="11"/>
  <c r="Y419" i="11"/>
  <c r="Y420" i="11"/>
  <c r="Y421" i="11"/>
  <c r="Y422" i="11"/>
  <c r="Y423" i="11"/>
  <c r="Y424" i="11"/>
  <c r="Y425" i="11"/>
  <c r="Y426" i="11"/>
  <c r="Y427" i="11"/>
  <c r="Y428" i="11"/>
  <c r="Y429" i="11"/>
  <c r="Y430" i="11"/>
  <c r="Y431" i="11"/>
  <c r="Y432" i="11"/>
  <c r="Y433" i="11"/>
  <c r="Y434" i="11"/>
  <c r="Y435" i="11"/>
  <c r="Y436" i="11"/>
  <c r="Y437" i="11"/>
  <c r="Y438" i="11"/>
  <c r="Y439" i="11"/>
  <c r="Y440" i="11"/>
  <c r="Y441" i="11"/>
  <c r="Y442" i="11"/>
  <c r="Y443" i="11"/>
  <c r="Y444" i="11"/>
  <c r="Y445" i="11"/>
  <c r="Y446" i="11"/>
  <c r="Y447" i="11"/>
  <c r="Y448" i="11"/>
  <c r="Y449" i="11"/>
  <c r="Y450" i="11"/>
  <c r="Y451" i="11"/>
  <c r="Y452" i="11"/>
  <c r="Y453" i="11"/>
  <c r="Y454" i="11"/>
  <c r="Y455" i="11"/>
  <c r="Y456" i="11"/>
  <c r="Y457" i="11"/>
  <c r="Y458" i="11"/>
  <c r="Y459" i="11"/>
  <c r="Y460" i="11"/>
  <c r="Y461" i="11"/>
  <c r="Y462" i="11"/>
  <c r="Y463" i="11"/>
  <c r="Y464" i="11"/>
  <c r="Y465" i="11"/>
  <c r="Y466" i="11"/>
  <c r="Y467" i="11"/>
  <c r="Y468" i="11"/>
  <c r="Y469" i="11"/>
  <c r="Y470" i="11"/>
  <c r="Y471" i="11"/>
  <c r="Y472" i="11"/>
  <c r="Y473" i="11"/>
  <c r="Y474" i="11"/>
  <c r="Y475" i="11"/>
  <c r="Y476" i="11"/>
  <c r="Y477" i="11"/>
  <c r="Y478" i="11"/>
  <c r="Y479" i="11"/>
  <c r="Y480" i="11"/>
  <c r="Y481" i="11"/>
  <c r="Y482" i="11"/>
  <c r="Y483" i="11"/>
  <c r="Y484" i="11"/>
  <c r="Y485" i="11"/>
  <c r="Y486" i="11"/>
  <c r="Y487" i="11"/>
  <c r="Y488" i="11"/>
  <c r="Y489" i="11"/>
  <c r="Y490" i="11"/>
  <c r="Y491" i="11"/>
  <c r="Y492" i="11"/>
  <c r="Y493" i="11"/>
  <c r="Y494" i="11"/>
  <c r="Y495" i="11"/>
  <c r="Y496" i="11"/>
  <c r="Y497" i="11"/>
  <c r="Y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3" i="11"/>
  <c r="J730" i="2"/>
  <c r="J700" i="2"/>
  <c r="J683" i="2"/>
  <c r="J664" i="2"/>
  <c r="J651" i="2"/>
  <c r="J632" i="2"/>
  <c r="J621" i="2"/>
  <c r="J611" i="2"/>
  <c r="J601" i="2"/>
  <c r="J590" i="2"/>
  <c r="J582" i="2"/>
  <c r="J557" i="2"/>
  <c r="J540" i="2"/>
  <c r="J528" i="2"/>
  <c r="J520" i="2"/>
  <c r="J511" i="2"/>
  <c r="J493" i="2"/>
  <c r="J475" i="2"/>
  <c r="J464" i="2"/>
  <c r="J447" i="2"/>
  <c r="J434" i="2"/>
  <c r="J403" i="2"/>
  <c r="J410" i="2"/>
  <c r="J382" i="2"/>
  <c r="J389" i="2"/>
  <c r="J367" i="2"/>
  <c r="J352" i="2"/>
  <c r="J340" i="2"/>
  <c r="B491" i="2"/>
  <c r="B490" i="2"/>
  <c r="B489" i="2"/>
  <c r="B488" i="2"/>
  <c r="B487" i="2"/>
  <c r="B486" i="2"/>
  <c r="C308" i="2"/>
  <c r="C304" i="2"/>
  <c r="D308" i="2"/>
  <c r="C310" i="2"/>
  <c r="D310" i="2"/>
  <c r="C312" i="2"/>
  <c r="D312" i="2"/>
  <c r="C317" i="2"/>
  <c r="J299" i="2"/>
  <c r="J281" i="2"/>
  <c r="J218" i="2"/>
  <c r="J211" i="2"/>
  <c r="J92" i="2"/>
  <c r="J194" i="2"/>
  <c r="J182" i="2"/>
  <c r="J162" i="2"/>
  <c r="J138" i="2"/>
  <c r="J119" i="2"/>
  <c r="J76" i="2"/>
  <c r="J52" i="2"/>
  <c r="J35" i="2"/>
  <c r="J20" i="2"/>
  <c r="J4" i="2"/>
  <c r="Z4" i="11"/>
  <c r="AA4" i="11"/>
  <c r="AB4" i="11"/>
  <c r="Z5" i="11"/>
  <c r="AA5" i="11"/>
  <c r="AB5" i="11"/>
  <c r="Z6" i="11"/>
  <c r="AA6" i="11"/>
  <c r="AB6" i="11"/>
  <c r="Z7" i="11"/>
  <c r="AA7" i="11"/>
  <c r="AB7" i="11"/>
  <c r="Z8" i="11"/>
  <c r="AA8" i="11"/>
  <c r="AB8" i="11"/>
  <c r="Z9" i="11"/>
  <c r="AA9" i="11"/>
  <c r="AB9" i="11"/>
  <c r="Z10" i="11"/>
  <c r="AA10" i="11"/>
  <c r="AB10" i="11"/>
  <c r="Z11" i="11"/>
  <c r="AA11" i="11"/>
  <c r="AB11" i="11"/>
  <c r="Z12" i="11"/>
  <c r="AA12" i="11"/>
  <c r="AB12" i="11"/>
  <c r="Z13" i="11"/>
  <c r="AA13" i="11"/>
  <c r="AB13" i="11"/>
  <c r="Z14" i="11"/>
  <c r="AA14" i="11"/>
  <c r="AB14" i="11"/>
  <c r="Z15" i="11"/>
  <c r="AA15" i="11"/>
  <c r="AB15" i="11"/>
  <c r="Z16" i="11"/>
  <c r="AA16" i="11"/>
  <c r="AB16" i="11"/>
  <c r="Z17" i="11"/>
  <c r="AA17" i="11"/>
  <c r="AB17" i="11"/>
  <c r="Z18" i="11"/>
  <c r="AA18" i="11"/>
  <c r="AB18" i="11"/>
  <c r="Z19" i="11"/>
  <c r="AA19" i="11"/>
  <c r="AB19" i="11"/>
  <c r="Z20" i="11"/>
  <c r="AA20" i="11"/>
  <c r="AB20" i="11"/>
  <c r="Z21" i="11"/>
  <c r="AA21" i="11"/>
  <c r="AB21" i="11"/>
  <c r="Z22" i="11"/>
  <c r="AA22" i="11"/>
  <c r="AB22" i="11"/>
  <c r="Z23" i="11"/>
  <c r="AA23" i="11"/>
  <c r="AB23" i="11"/>
  <c r="Z24" i="11"/>
  <c r="AA24" i="11"/>
  <c r="AB24" i="11"/>
  <c r="Z25" i="11"/>
  <c r="AA25" i="11"/>
  <c r="AB25" i="11"/>
  <c r="Z26" i="11"/>
  <c r="AA26" i="11"/>
  <c r="AB26" i="11"/>
  <c r="Z27" i="11"/>
  <c r="AA27" i="11"/>
  <c r="AB27" i="11"/>
  <c r="Z28" i="11"/>
  <c r="AA28" i="11"/>
  <c r="AB28" i="11"/>
  <c r="Z29" i="11"/>
  <c r="AA29" i="11"/>
  <c r="AB29" i="11"/>
  <c r="Z30" i="11"/>
  <c r="AA30" i="11"/>
  <c r="AB30" i="11"/>
  <c r="Z31" i="11"/>
  <c r="AA31" i="11"/>
  <c r="AB31" i="11"/>
  <c r="Z32" i="11"/>
  <c r="AA32" i="11"/>
  <c r="AB32" i="11"/>
  <c r="Z33" i="11"/>
  <c r="AA33" i="11"/>
  <c r="AB33" i="11"/>
  <c r="Z34" i="11"/>
  <c r="AA34" i="11"/>
  <c r="AB34" i="11"/>
  <c r="Z35" i="11"/>
  <c r="AA35" i="11"/>
  <c r="AB35" i="11"/>
  <c r="Z36" i="11"/>
  <c r="AA36" i="11"/>
  <c r="AB36" i="11"/>
  <c r="Z37" i="11"/>
  <c r="AA37" i="11"/>
  <c r="AB37" i="11"/>
  <c r="Z38" i="11"/>
  <c r="AA38" i="11"/>
  <c r="AB38" i="11"/>
  <c r="Z39" i="11"/>
  <c r="AA39" i="11"/>
  <c r="AB39" i="11"/>
  <c r="Z40" i="11"/>
  <c r="AA40" i="11"/>
  <c r="AB40" i="11"/>
  <c r="Z41" i="11"/>
  <c r="AA41" i="11"/>
  <c r="AB41" i="11"/>
  <c r="Z42" i="11"/>
  <c r="AA42" i="11"/>
  <c r="AB42" i="11"/>
  <c r="Z43" i="11"/>
  <c r="AA43" i="11"/>
  <c r="AB43" i="11"/>
  <c r="Z44" i="11"/>
  <c r="AA44" i="11"/>
  <c r="AB44" i="11"/>
  <c r="Z45" i="11"/>
  <c r="AA45" i="11"/>
  <c r="AB45" i="11"/>
  <c r="Z46" i="11"/>
  <c r="AA46" i="11"/>
  <c r="AB46" i="11"/>
  <c r="Z47" i="11"/>
  <c r="AA47" i="11"/>
  <c r="AB47" i="11"/>
  <c r="Z48" i="11"/>
  <c r="AA48" i="11"/>
  <c r="AB48" i="11"/>
  <c r="Z49" i="11"/>
  <c r="AA49" i="11"/>
  <c r="AB49" i="11"/>
  <c r="Z50" i="11"/>
  <c r="AA50" i="11"/>
  <c r="AB50" i="11"/>
  <c r="Z51" i="11"/>
  <c r="AA51" i="11"/>
  <c r="AB51" i="11"/>
  <c r="Z52" i="11"/>
  <c r="AA52" i="11"/>
  <c r="AB52" i="11"/>
  <c r="Z53" i="11"/>
  <c r="AA53" i="11"/>
  <c r="AB53" i="11"/>
  <c r="Z54" i="11"/>
  <c r="AA54" i="11"/>
  <c r="AB54" i="11"/>
  <c r="Z55" i="11"/>
  <c r="AA55" i="11"/>
  <c r="AB55" i="11"/>
  <c r="Z56" i="11"/>
  <c r="AA56" i="11"/>
  <c r="AB56" i="11"/>
  <c r="Z57" i="11"/>
  <c r="AA57" i="11"/>
  <c r="AB57" i="11"/>
  <c r="Z58" i="11"/>
  <c r="AA58" i="11"/>
  <c r="AB58" i="11"/>
  <c r="Z59" i="11"/>
  <c r="AA59" i="11"/>
  <c r="AB59" i="11"/>
  <c r="Z60" i="11"/>
  <c r="AA60" i="11"/>
  <c r="AB60" i="11"/>
  <c r="Z61" i="11"/>
  <c r="AA61" i="11"/>
  <c r="AB61" i="11"/>
  <c r="Z62" i="11"/>
  <c r="AA62" i="11"/>
  <c r="AB62" i="11"/>
  <c r="Z63" i="11"/>
  <c r="AA63" i="11"/>
  <c r="AB63" i="11"/>
  <c r="Z64" i="11"/>
  <c r="AA64" i="11"/>
  <c r="AB64" i="11"/>
  <c r="Z65" i="11"/>
  <c r="AA65" i="11"/>
  <c r="AB65" i="11"/>
  <c r="Z66" i="11"/>
  <c r="AA66" i="11"/>
  <c r="AB66" i="11"/>
  <c r="Z67" i="11"/>
  <c r="AA67" i="11"/>
  <c r="AB67" i="11"/>
  <c r="Z68" i="11"/>
  <c r="AA68" i="11"/>
  <c r="AB68" i="11"/>
  <c r="Z69" i="11"/>
  <c r="AA69" i="11"/>
  <c r="AB69" i="11"/>
  <c r="Z70" i="11"/>
  <c r="AA70" i="11"/>
  <c r="AB70" i="11"/>
  <c r="Z71" i="11"/>
  <c r="AA71" i="11"/>
  <c r="AB71" i="11"/>
  <c r="Z72" i="11"/>
  <c r="AA72" i="11"/>
  <c r="AB72" i="11"/>
  <c r="Z73" i="11"/>
  <c r="AA73" i="11"/>
  <c r="AB73" i="11"/>
  <c r="Z74" i="11"/>
  <c r="AA74" i="11"/>
  <c r="AB74" i="11"/>
  <c r="Z75" i="11"/>
  <c r="AA75" i="11"/>
  <c r="AB75" i="11"/>
  <c r="Z76" i="11"/>
  <c r="AA76" i="11"/>
  <c r="AB76" i="11"/>
  <c r="Z77" i="11"/>
  <c r="AA77" i="11"/>
  <c r="AB77" i="11"/>
  <c r="Z78" i="11"/>
  <c r="AA78" i="11"/>
  <c r="AB78" i="11"/>
  <c r="Z79" i="11"/>
  <c r="AA79" i="11"/>
  <c r="AB79" i="11"/>
  <c r="Z80" i="11"/>
  <c r="AA80" i="11"/>
  <c r="AB80" i="11"/>
  <c r="Z81" i="11"/>
  <c r="AA81" i="11"/>
  <c r="AB81" i="11"/>
  <c r="Z82" i="11"/>
  <c r="AA82" i="11"/>
  <c r="AB82" i="11"/>
  <c r="Z83" i="11"/>
  <c r="AA83" i="11"/>
  <c r="AB83" i="11"/>
  <c r="Z84" i="11"/>
  <c r="AA84" i="11"/>
  <c r="AB84" i="11"/>
  <c r="Z85" i="11"/>
  <c r="AA85" i="11"/>
  <c r="AB85" i="11"/>
  <c r="Z86" i="11"/>
  <c r="AA86" i="11"/>
  <c r="AB86" i="11"/>
  <c r="Z87" i="11"/>
  <c r="AA87" i="11"/>
  <c r="AB87" i="11"/>
  <c r="Z88" i="11"/>
  <c r="AA88" i="11"/>
  <c r="AB88" i="11"/>
  <c r="Z89" i="11"/>
  <c r="AA89" i="11"/>
  <c r="AB89" i="11"/>
  <c r="Z90" i="11"/>
  <c r="AA90" i="11"/>
  <c r="AB90" i="11"/>
  <c r="Z91" i="11"/>
  <c r="AA91" i="11"/>
  <c r="AB91" i="11"/>
  <c r="Z92" i="11"/>
  <c r="AA92" i="11"/>
  <c r="AB92" i="11"/>
  <c r="Z93" i="11"/>
  <c r="AA93" i="11"/>
  <c r="AB93" i="11"/>
  <c r="Z94" i="11"/>
  <c r="AA94" i="11"/>
  <c r="AB94" i="11"/>
  <c r="Z95" i="11"/>
  <c r="AA95" i="11"/>
  <c r="AB95" i="11"/>
  <c r="Z96" i="11"/>
  <c r="AA96" i="11"/>
  <c r="AB96" i="11"/>
  <c r="Z97" i="11"/>
  <c r="AA97" i="11"/>
  <c r="AB97" i="11"/>
  <c r="Z98" i="11"/>
  <c r="AA98" i="11"/>
  <c r="AB98" i="11"/>
  <c r="Z99" i="11"/>
  <c r="AA99" i="11"/>
  <c r="AB99" i="11"/>
  <c r="Z100" i="11"/>
  <c r="AA100" i="11"/>
  <c r="AB100" i="11"/>
  <c r="Z101" i="11"/>
  <c r="AA101" i="11"/>
  <c r="AB101" i="11"/>
  <c r="Z102" i="11"/>
  <c r="AA102" i="11"/>
  <c r="AB102" i="11"/>
  <c r="Z103" i="11"/>
  <c r="AA103" i="11"/>
  <c r="AB103" i="11"/>
  <c r="Z104" i="11"/>
  <c r="AA104" i="11"/>
  <c r="AB104" i="11"/>
  <c r="Z105" i="11"/>
  <c r="AA105" i="11"/>
  <c r="AB105" i="11"/>
  <c r="Z106" i="11"/>
  <c r="AA106" i="11"/>
  <c r="AB106" i="11"/>
  <c r="Z107" i="11"/>
  <c r="AA107" i="11"/>
  <c r="AB107" i="11"/>
  <c r="Z108" i="11"/>
  <c r="AA108" i="11"/>
  <c r="AB108" i="11"/>
  <c r="Z109" i="11"/>
  <c r="AA109" i="11"/>
  <c r="AB109" i="11"/>
  <c r="Z110" i="11"/>
  <c r="AA110" i="11"/>
  <c r="AB110" i="11"/>
  <c r="Z111" i="11"/>
  <c r="AA111" i="11"/>
  <c r="AB111" i="11"/>
  <c r="Z112" i="11"/>
  <c r="AA112" i="11"/>
  <c r="AB112" i="11"/>
  <c r="Z113" i="11"/>
  <c r="AA113" i="11"/>
  <c r="AB113" i="11"/>
  <c r="Z114" i="11"/>
  <c r="AA114" i="11"/>
  <c r="AB114" i="11"/>
  <c r="Z115" i="11"/>
  <c r="AA115" i="11"/>
  <c r="AB115" i="11"/>
  <c r="Z116" i="11"/>
  <c r="AA116" i="11"/>
  <c r="AB116" i="11"/>
  <c r="Z117" i="11"/>
  <c r="AA117" i="11"/>
  <c r="AB117" i="11"/>
  <c r="Z118" i="11"/>
  <c r="AA118" i="11"/>
  <c r="AB118" i="11"/>
  <c r="Z119" i="11"/>
  <c r="AA119" i="11"/>
  <c r="AB119" i="11"/>
  <c r="Z120" i="11"/>
  <c r="AA120" i="11"/>
  <c r="AB120" i="11"/>
  <c r="Z121" i="11"/>
  <c r="AA121" i="11"/>
  <c r="AB121" i="11"/>
  <c r="Z122" i="11"/>
  <c r="AA122" i="11"/>
  <c r="AB122" i="11"/>
  <c r="Z123" i="11"/>
  <c r="AA123" i="11"/>
  <c r="AB123" i="11"/>
  <c r="Z124" i="11"/>
  <c r="AA124" i="11"/>
  <c r="AB124" i="11"/>
  <c r="Z125" i="11"/>
  <c r="AA125" i="11"/>
  <c r="AB125" i="11"/>
  <c r="Z126" i="11"/>
  <c r="AA126" i="11"/>
  <c r="AB126" i="11"/>
  <c r="Z127" i="11"/>
  <c r="AA127" i="11"/>
  <c r="AB127" i="11"/>
  <c r="Z128" i="11"/>
  <c r="AA128" i="11"/>
  <c r="AB128" i="11"/>
  <c r="Z129" i="11"/>
  <c r="AA129" i="11"/>
  <c r="AB129" i="11"/>
  <c r="Z130" i="11"/>
  <c r="AA130" i="11"/>
  <c r="AB130" i="11"/>
  <c r="Z131" i="11"/>
  <c r="AA131" i="11"/>
  <c r="AB131" i="11"/>
  <c r="Z132" i="11"/>
  <c r="AA132" i="11"/>
  <c r="AB132" i="11"/>
  <c r="Z133" i="11"/>
  <c r="AA133" i="11"/>
  <c r="AB133" i="11"/>
  <c r="Z134" i="11"/>
  <c r="AA134" i="11"/>
  <c r="AB134" i="11"/>
  <c r="Z135" i="11"/>
  <c r="AA135" i="11"/>
  <c r="AB135" i="11"/>
  <c r="Z136" i="11"/>
  <c r="AA136" i="11"/>
  <c r="AB136" i="11"/>
  <c r="Z137" i="11"/>
  <c r="AA137" i="11"/>
  <c r="AB137" i="11"/>
  <c r="Z138" i="11"/>
  <c r="AA138" i="11"/>
  <c r="AB138" i="11"/>
  <c r="Z139" i="11"/>
  <c r="AA139" i="11"/>
  <c r="AB139" i="11"/>
  <c r="Z140" i="11"/>
  <c r="AA140" i="11"/>
  <c r="AB140" i="11"/>
  <c r="Z141" i="11"/>
  <c r="AA141" i="11"/>
  <c r="AB141" i="11"/>
  <c r="Z142" i="11"/>
  <c r="AA142" i="11"/>
  <c r="AB142" i="11"/>
  <c r="Z143" i="11"/>
  <c r="AA143" i="11"/>
  <c r="AB143" i="11"/>
  <c r="Z144" i="11"/>
  <c r="AA144" i="11"/>
  <c r="AB144" i="11"/>
  <c r="Z145" i="11"/>
  <c r="AA145" i="11"/>
  <c r="AB145" i="11"/>
  <c r="Z146" i="11"/>
  <c r="AA146" i="11"/>
  <c r="AB146" i="11"/>
  <c r="Z147" i="11"/>
  <c r="AA147" i="11"/>
  <c r="AB147" i="11"/>
  <c r="Z148" i="11"/>
  <c r="AA148" i="11"/>
  <c r="AB148" i="11"/>
  <c r="Z149" i="11"/>
  <c r="AA149" i="11"/>
  <c r="AB149" i="11"/>
  <c r="Z150" i="11"/>
  <c r="AA150" i="11"/>
  <c r="AB150" i="11"/>
  <c r="Z151" i="11"/>
  <c r="AA151" i="11"/>
  <c r="AB151" i="11"/>
  <c r="Z152" i="11"/>
  <c r="AA152" i="11"/>
  <c r="AB152" i="11"/>
  <c r="Z153" i="11"/>
  <c r="AA153" i="11"/>
  <c r="AB153" i="11"/>
  <c r="Z154" i="11"/>
  <c r="AA154" i="11"/>
  <c r="AB154" i="11"/>
  <c r="Z155" i="11"/>
  <c r="AA155" i="11"/>
  <c r="AB155" i="11"/>
  <c r="Z156" i="11"/>
  <c r="AA156" i="11"/>
  <c r="AB156" i="11"/>
  <c r="Z157" i="11"/>
  <c r="AA157" i="11"/>
  <c r="AB157" i="11"/>
  <c r="Z158" i="11"/>
  <c r="AA158" i="11"/>
  <c r="AB158" i="11"/>
  <c r="Z159" i="11"/>
  <c r="AA159" i="11"/>
  <c r="AB159" i="11"/>
  <c r="Z160" i="11"/>
  <c r="AA160" i="11"/>
  <c r="AB160" i="11"/>
  <c r="Z161" i="11"/>
  <c r="AA161" i="11"/>
  <c r="AB161" i="11"/>
  <c r="Z162" i="11"/>
  <c r="AA162" i="11"/>
  <c r="AB162" i="11"/>
  <c r="Z163" i="11"/>
  <c r="AA163" i="11"/>
  <c r="AB163" i="11"/>
  <c r="Z164" i="11"/>
  <c r="AA164" i="11"/>
  <c r="AB164" i="11"/>
  <c r="Z165" i="11"/>
  <c r="AA165" i="11"/>
  <c r="AB165" i="11"/>
  <c r="Z166" i="11"/>
  <c r="AA166" i="11"/>
  <c r="AB166" i="11"/>
  <c r="Z167" i="11"/>
  <c r="AA167" i="11"/>
  <c r="AB167" i="11"/>
  <c r="Z168" i="11"/>
  <c r="AA168" i="11"/>
  <c r="AB168" i="11"/>
  <c r="Z169" i="11"/>
  <c r="AA169" i="11"/>
  <c r="AB169" i="11"/>
  <c r="Z170" i="11"/>
  <c r="AA170" i="11"/>
  <c r="AB170" i="11"/>
  <c r="Z171" i="11"/>
  <c r="AA171" i="11"/>
  <c r="AB171" i="11"/>
  <c r="Z172" i="11"/>
  <c r="AA172" i="11"/>
  <c r="AB172" i="11"/>
  <c r="Z173" i="11"/>
  <c r="AA173" i="11"/>
  <c r="AB173" i="11"/>
  <c r="Z174" i="11"/>
  <c r="AA174" i="11"/>
  <c r="AB174" i="11"/>
  <c r="Z175" i="11"/>
  <c r="AA175" i="11"/>
  <c r="AB175" i="11"/>
  <c r="Z176" i="11"/>
  <c r="AA176" i="11"/>
  <c r="AB176" i="11"/>
  <c r="Z177" i="11"/>
  <c r="AA177" i="11"/>
  <c r="AB177" i="11"/>
  <c r="Z178" i="11"/>
  <c r="AA178" i="11"/>
  <c r="AB178" i="11"/>
  <c r="Z179" i="11"/>
  <c r="AA179" i="11"/>
  <c r="AB179" i="11"/>
  <c r="Z180" i="11"/>
  <c r="AA180" i="11"/>
  <c r="AB180" i="11"/>
  <c r="Z181" i="11"/>
  <c r="AA181" i="11"/>
  <c r="AB181" i="11"/>
  <c r="Z182" i="11"/>
  <c r="AA182" i="11"/>
  <c r="AB182" i="11"/>
  <c r="Z183" i="11"/>
  <c r="AA183" i="11"/>
  <c r="AB183" i="11"/>
  <c r="Z184" i="11"/>
  <c r="AA184" i="11"/>
  <c r="AB184" i="11"/>
  <c r="Z185" i="11"/>
  <c r="AA185" i="11"/>
  <c r="AB185" i="11"/>
  <c r="Z186" i="11"/>
  <c r="AA186" i="11"/>
  <c r="AB186" i="11"/>
  <c r="Z187" i="11"/>
  <c r="AA187" i="11"/>
  <c r="AB187" i="11"/>
  <c r="Z188" i="11"/>
  <c r="AA188" i="11"/>
  <c r="AB188" i="11"/>
  <c r="Z189" i="11"/>
  <c r="AA189" i="11"/>
  <c r="AB189" i="11"/>
  <c r="Z190" i="11"/>
  <c r="AA190" i="11"/>
  <c r="AB190" i="11"/>
  <c r="Z191" i="11"/>
  <c r="AA191" i="11"/>
  <c r="AB191" i="11"/>
  <c r="Z192" i="11"/>
  <c r="AA192" i="11"/>
  <c r="AB192" i="11"/>
  <c r="Z193" i="11"/>
  <c r="AA193" i="11"/>
  <c r="AB193" i="11"/>
  <c r="Z194" i="11"/>
  <c r="AA194" i="11"/>
  <c r="AB194" i="11"/>
  <c r="Z195" i="11"/>
  <c r="AA195" i="11"/>
  <c r="AB195" i="11"/>
  <c r="Z196" i="11"/>
  <c r="AA196" i="11"/>
  <c r="AB196" i="11"/>
  <c r="Z197" i="11"/>
  <c r="AA197" i="11"/>
  <c r="AB197" i="11"/>
  <c r="Z198" i="11"/>
  <c r="AA198" i="11"/>
  <c r="AB198" i="11"/>
  <c r="Z199" i="11"/>
  <c r="AA199" i="11"/>
  <c r="AB199" i="11"/>
  <c r="Z200" i="11"/>
  <c r="AA200" i="11"/>
  <c r="AB200" i="11"/>
  <c r="Z201" i="11"/>
  <c r="AA201" i="11"/>
  <c r="AB201" i="11"/>
  <c r="Z202" i="11"/>
  <c r="AA202" i="11"/>
  <c r="AB202" i="11"/>
  <c r="Z203" i="11"/>
  <c r="AA203" i="11"/>
  <c r="AB203" i="11"/>
  <c r="Z204" i="11"/>
  <c r="AA204" i="11"/>
  <c r="AB204" i="11"/>
  <c r="Z205" i="11"/>
  <c r="AA205" i="11"/>
  <c r="AB205" i="11"/>
  <c r="Z206" i="11"/>
  <c r="AA206" i="11"/>
  <c r="AB206" i="11"/>
  <c r="Z207" i="11"/>
  <c r="AA207" i="11"/>
  <c r="AB207" i="11"/>
  <c r="Z208" i="11"/>
  <c r="AA208" i="11"/>
  <c r="AB208" i="11"/>
  <c r="Z209" i="11"/>
  <c r="AA209" i="11"/>
  <c r="AB209" i="11"/>
  <c r="Z210" i="11"/>
  <c r="AA210" i="11"/>
  <c r="AB210" i="11"/>
  <c r="Z211" i="11"/>
  <c r="AA211" i="11"/>
  <c r="AB211" i="11"/>
  <c r="Z212" i="11"/>
  <c r="AA212" i="11"/>
  <c r="AB212" i="11"/>
  <c r="Z213" i="11"/>
  <c r="AA213" i="11"/>
  <c r="AB213" i="11"/>
  <c r="Z214" i="11"/>
  <c r="AA214" i="11"/>
  <c r="AB214" i="11"/>
  <c r="Z215" i="11"/>
  <c r="AA215" i="11"/>
  <c r="AB215" i="11"/>
  <c r="Z216" i="11"/>
  <c r="AA216" i="11"/>
  <c r="AB216" i="11"/>
  <c r="Z217" i="11"/>
  <c r="AA217" i="11"/>
  <c r="AB217" i="11"/>
  <c r="Z218" i="11"/>
  <c r="AA218" i="11"/>
  <c r="AB218" i="11"/>
  <c r="Z219" i="11"/>
  <c r="AA219" i="11"/>
  <c r="AB219" i="11"/>
  <c r="Z220" i="11"/>
  <c r="AA220" i="11"/>
  <c r="AB220" i="11"/>
  <c r="Z221" i="11"/>
  <c r="AA221" i="11"/>
  <c r="AB221" i="11"/>
  <c r="Z222" i="11"/>
  <c r="AA222" i="11"/>
  <c r="AB222" i="11"/>
  <c r="Z223" i="11"/>
  <c r="AA223" i="11"/>
  <c r="AB223" i="11"/>
  <c r="Z224" i="11"/>
  <c r="AA224" i="11"/>
  <c r="AB224" i="11"/>
  <c r="Z225" i="11"/>
  <c r="AA225" i="11"/>
  <c r="AB225" i="11"/>
  <c r="Z226" i="11"/>
  <c r="AA226" i="11"/>
  <c r="AB226" i="11"/>
  <c r="Z227" i="11"/>
  <c r="AA227" i="11"/>
  <c r="AB227" i="11"/>
  <c r="Z228" i="11"/>
  <c r="AA228" i="11"/>
  <c r="AB228" i="11"/>
  <c r="Z229" i="11"/>
  <c r="AA229" i="11"/>
  <c r="AB229" i="11"/>
  <c r="Z230" i="11"/>
  <c r="AA230" i="11"/>
  <c r="AB230" i="11"/>
  <c r="Z231" i="11"/>
  <c r="AA231" i="11"/>
  <c r="AB231" i="11"/>
  <c r="Z232" i="11"/>
  <c r="AA232" i="11"/>
  <c r="AB232" i="11"/>
  <c r="Z233" i="11"/>
  <c r="AA233" i="11"/>
  <c r="AB233" i="11"/>
  <c r="Z234" i="11"/>
  <c r="AA234" i="11"/>
  <c r="AB234" i="11"/>
  <c r="Z235" i="11"/>
  <c r="AA235" i="11"/>
  <c r="AB235" i="11"/>
  <c r="Z236" i="11"/>
  <c r="AA236" i="11"/>
  <c r="AB236" i="11"/>
  <c r="Z237" i="11"/>
  <c r="AA237" i="11"/>
  <c r="AB237" i="11"/>
  <c r="Z238" i="11"/>
  <c r="AA238" i="11"/>
  <c r="AB238" i="11"/>
  <c r="Z239" i="11"/>
  <c r="AA239" i="11"/>
  <c r="AB239" i="11"/>
  <c r="Z240" i="11"/>
  <c r="AA240" i="11"/>
  <c r="AB240" i="11"/>
  <c r="Z241" i="11"/>
  <c r="AA241" i="11"/>
  <c r="AB241" i="11"/>
  <c r="Z242" i="11"/>
  <c r="AA242" i="11"/>
  <c r="AB242" i="11"/>
  <c r="Z243" i="11"/>
  <c r="AA243" i="11"/>
  <c r="AB243" i="11"/>
  <c r="Z244" i="11"/>
  <c r="AA244" i="11"/>
  <c r="AB244" i="11"/>
  <c r="Z245" i="11"/>
  <c r="AA245" i="11"/>
  <c r="AB245" i="11"/>
  <c r="Z246" i="11"/>
  <c r="AA246" i="11"/>
  <c r="AB246" i="11"/>
  <c r="Z247" i="11"/>
  <c r="AA247" i="11"/>
  <c r="AB247" i="11"/>
  <c r="Z248" i="11"/>
  <c r="AA248" i="11"/>
  <c r="AB248" i="11"/>
  <c r="Z249" i="11"/>
  <c r="AA249" i="11"/>
  <c r="AB249" i="11"/>
  <c r="Z250" i="11"/>
  <c r="AA250" i="11"/>
  <c r="AB250" i="11"/>
  <c r="Z251" i="11"/>
  <c r="AA251" i="11"/>
  <c r="AB251" i="11"/>
  <c r="Z252" i="11"/>
  <c r="AA252" i="11"/>
  <c r="AB252" i="11"/>
  <c r="Z253" i="11"/>
  <c r="AA253" i="11"/>
  <c r="AB253" i="11"/>
  <c r="Z254" i="11"/>
  <c r="AA254" i="11"/>
  <c r="AB254" i="11"/>
  <c r="Z255" i="11"/>
  <c r="AA255" i="11"/>
  <c r="AB255" i="11"/>
  <c r="Z256" i="11"/>
  <c r="AA256" i="11"/>
  <c r="AB256" i="11"/>
  <c r="Z257" i="11"/>
  <c r="AA257" i="11"/>
  <c r="AB257" i="11"/>
  <c r="Z258" i="11"/>
  <c r="AA258" i="11"/>
  <c r="AB258" i="11"/>
  <c r="Z259" i="11"/>
  <c r="AA259" i="11"/>
  <c r="AB259" i="11"/>
  <c r="Z260" i="11"/>
  <c r="AA260" i="11"/>
  <c r="AB260" i="11"/>
  <c r="Z261" i="11"/>
  <c r="AA261" i="11"/>
  <c r="AB261" i="11"/>
  <c r="Z262" i="11"/>
  <c r="AA262" i="11"/>
  <c r="AB262" i="11"/>
  <c r="Z263" i="11"/>
  <c r="AA263" i="11"/>
  <c r="AB263" i="11"/>
  <c r="Z264" i="11"/>
  <c r="AA264" i="11"/>
  <c r="AB264" i="11"/>
  <c r="Z265" i="11"/>
  <c r="AA265" i="11"/>
  <c r="AB265" i="11"/>
  <c r="Z266" i="11"/>
  <c r="AA266" i="11"/>
  <c r="AB266" i="11"/>
  <c r="Z267" i="11"/>
  <c r="AA267" i="11"/>
  <c r="AB267" i="11"/>
  <c r="Z268" i="11"/>
  <c r="AA268" i="11"/>
  <c r="AB268" i="11"/>
  <c r="Z269" i="11"/>
  <c r="AA269" i="11"/>
  <c r="AB269" i="11"/>
  <c r="Z270" i="11"/>
  <c r="AA270" i="11"/>
  <c r="AB270" i="11"/>
  <c r="Z271" i="11"/>
  <c r="AA271" i="11"/>
  <c r="AB271" i="11"/>
  <c r="Z272" i="11"/>
  <c r="AA272" i="11"/>
  <c r="AB272" i="11"/>
  <c r="Z273" i="11"/>
  <c r="AA273" i="11"/>
  <c r="AB273" i="11"/>
  <c r="Z274" i="11"/>
  <c r="AA274" i="11"/>
  <c r="AB274" i="11"/>
  <c r="Z275" i="11"/>
  <c r="AA275" i="11"/>
  <c r="AB275" i="11"/>
  <c r="Z276" i="11"/>
  <c r="AA276" i="11"/>
  <c r="AB276" i="11"/>
  <c r="Z277" i="11"/>
  <c r="AA277" i="11"/>
  <c r="AB277" i="11"/>
  <c r="Z278" i="11"/>
  <c r="AA278" i="11"/>
  <c r="AB278" i="11"/>
  <c r="Z279" i="11"/>
  <c r="AA279" i="11"/>
  <c r="AB279" i="11"/>
  <c r="Z280" i="11"/>
  <c r="AA280" i="11"/>
  <c r="AB280" i="11"/>
  <c r="Z281" i="11"/>
  <c r="AA281" i="11"/>
  <c r="AB281" i="11"/>
  <c r="Z282" i="11"/>
  <c r="AA282" i="11"/>
  <c r="AB282" i="11"/>
  <c r="Z283" i="11"/>
  <c r="AA283" i="11"/>
  <c r="AB283" i="11"/>
  <c r="Z284" i="11"/>
  <c r="AA284" i="11"/>
  <c r="AB284" i="11"/>
  <c r="Z285" i="11"/>
  <c r="AA285" i="11"/>
  <c r="AB285" i="11"/>
  <c r="Z286" i="11"/>
  <c r="AA286" i="11"/>
  <c r="AB286" i="11"/>
  <c r="Z287" i="11"/>
  <c r="AA287" i="11"/>
  <c r="AB287" i="11"/>
  <c r="Z288" i="11"/>
  <c r="AA288" i="11"/>
  <c r="AB288" i="11"/>
  <c r="Z289" i="11"/>
  <c r="AA289" i="11"/>
  <c r="AB289" i="11"/>
  <c r="Z290" i="11"/>
  <c r="AA290" i="11"/>
  <c r="AB290" i="11"/>
  <c r="Z291" i="11"/>
  <c r="AA291" i="11"/>
  <c r="AB291" i="11"/>
  <c r="Z292" i="11"/>
  <c r="AA292" i="11"/>
  <c r="AB292" i="11"/>
  <c r="Z293" i="11"/>
  <c r="AA293" i="11"/>
  <c r="AB293" i="11"/>
  <c r="Z294" i="11"/>
  <c r="AA294" i="11"/>
  <c r="AB294" i="11"/>
  <c r="Z295" i="11"/>
  <c r="AA295" i="11"/>
  <c r="AB295" i="11"/>
  <c r="Z296" i="11"/>
  <c r="AA296" i="11"/>
  <c r="AB296" i="11"/>
  <c r="Z297" i="11"/>
  <c r="AA297" i="11"/>
  <c r="AB297" i="11"/>
  <c r="Z298" i="11"/>
  <c r="AA298" i="11"/>
  <c r="AB298" i="11"/>
  <c r="Z299" i="11"/>
  <c r="AA299" i="11"/>
  <c r="AB299" i="11"/>
  <c r="Z300" i="11"/>
  <c r="AA300" i="11"/>
  <c r="AB300" i="11"/>
  <c r="Z301" i="11"/>
  <c r="AA301" i="11"/>
  <c r="AB301" i="11"/>
  <c r="Z302" i="11"/>
  <c r="AA302" i="11"/>
  <c r="AB302" i="11"/>
  <c r="Z303" i="11"/>
  <c r="AA303" i="11"/>
  <c r="AB303" i="11"/>
  <c r="Z304" i="11"/>
  <c r="AA304" i="11"/>
  <c r="AB304" i="11"/>
  <c r="Z305" i="11"/>
  <c r="AA305" i="11"/>
  <c r="AB305" i="11"/>
  <c r="Z306" i="11"/>
  <c r="AA306" i="11"/>
  <c r="AB306" i="11"/>
  <c r="Z307" i="11"/>
  <c r="AA307" i="11"/>
  <c r="AB307" i="11"/>
  <c r="Z308" i="11"/>
  <c r="AA308" i="11"/>
  <c r="AB308" i="11"/>
  <c r="Z309" i="11"/>
  <c r="AA309" i="11"/>
  <c r="AB309" i="11"/>
  <c r="Z310" i="11"/>
  <c r="AA310" i="11"/>
  <c r="AB310" i="11"/>
  <c r="Z311" i="11"/>
  <c r="AA311" i="11"/>
  <c r="AB311" i="11"/>
  <c r="Z312" i="11"/>
  <c r="AA312" i="11"/>
  <c r="AB312" i="11"/>
  <c r="Z313" i="11"/>
  <c r="AA313" i="11"/>
  <c r="AB313" i="11"/>
  <c r="Z314" i="11"/>
  <c r="AA314" i="11"/>
  <c r="AB314" i="11"/>
  <c r="Z315" i="11"/>
  <c r="AA315" i="11"/>
  <c r="AB315" i="11"/>
  <c r="Z316" i="11"/>
  <c r="AA316" i="11"/>
  <c r="AB316" i="11"/>
  <c r="Z317" i="11"/>
  <c r="AA317" i="11"/>
  <c r="AB317" i="11"/>
  <c r="Z318" i="11"/>
  <c r="AA318" i="11"/>
  <c r="AB318" i="11"/>
  <c r="Z319" i="11"/>
  <c r="AA319" i="11"/>
  <c r="AB319" i="11"/>
  <c r="Z320" i="11"/>
  <c r="AA320" i="11"/>
  <c r="AB320" i="11"/>
  <c r="Z321" i="11"/>
  <c r="AA321" i="11"/>
  <c r="AB321" i="11"/>
  <c r="Z322" i="11"/>
  <c r="AA322" i="11"/>
  <c r="AB322" i="11"/>
  <c r="Z323" i="11"/>
  <c r="AA323" i="11"/>
  <c r="AB323" i="11"/>
  <c r="Z324" i="11"/>
  <c r="AA324" i="11"/>
  <c r="AB324" i="11"/>
  <c r="Z325" i="11"/>
  <c r="AA325" i="11"/>
  <c r="AB325" i="11"/>
  <c r="Z326" i="11"/>
  <c r="AA326" i="11"/>
  <c r="AB326" i="11"/>
  <c r="Z327" i="11"/>
  <c r="AA327" i="11"/>
  <c r="AB327" i="11"/>
  <c r="Z328" i="11"/>
  <c r="AA328" i="11"/>
  <c r="AB328" i="11"/>
  <c r="Z329" i="11"/>
  <c r="AA329" i="11"/>
  <c r="AB329" i="11"/>
  <c r="Z330" i="11"/>
  <c r="AA330" i="11"/>
  <c r="AB330" i="11"/>
  <c r="Z331" i="11"/>
  <c r="AA331" i="11"/>
  <c r="AB331" i="11"/>
  <c r="Z332" i="11"/>
  <c r="AA332" i="11"/>
  <c r="AB332" i="11"/>
  <c r="Z333" i="11"/>
  <c r="AA333" i="11"/>
  <c r="AB333" i="11"/>
  <c r="Z334" i="11"/>
  <c r="AA334" i="11"/>
  <c r="AB334" i="11"/>
  <c r="Z335" i="11"/>
  <c r="AA335" i="11"/>
  <c r="AB335" i="11"/>
  <c r="Z336" i="11"/>
  <c r="AA336" i="11"/>
  <c r="AB336" i="11"/>
  <c r="Z337" i="11"/>
  <c r="AA337" i="11"/>
  <c r="AB337" i="11"/>
  <c r="Z338" i="11"/>
  <c r="AA338" i="11"/>
  <c r="AB338" i="11"/>
  <c r="Z339" i="11"/>
  <c r="AA339" i="11"/>
  <c r="AB339" i="11"/>
  <c r="Z340" i="11"/>
  <c r="AA340" i="11"/>
  <c r="AB340" i="11"/>
  <c r="Z341" i="11"/>
  <c r="AA341" i="11"/>
  <c r="AB341" i="11"/>
  <c r="Z342" i="11"/>
  <c r="AA342" i="11"/>
  <c r="AB342" i="11"/>
  <c r="Z343" i="11"/>
  <c r="AA343" i="11"/>
  <c r="AB343" i="11"/>
  <c r="Z344" i="11"/>
  <c r="AA344" i="11"/>
  <c r="AB344" i="11"/>
  <c r="Z345" i="11"/>
  <c r="AA345" i="11"/>
  <c r="AB345" i="11"/>
  <c r="Z346" i="11"/>
  <c r="AA346" i="11"/>
  <c r="AB346" i="11"/>
  <c r="Z347" i="11"/>
  <c r="AA347" i="11"/>
  <c r="AB347" i="11"/>
  <c r="Z348" i="11"/>
  <c r="AA348" i="11"/>
  <c r="AB348" i="11"/>
  <c r="Z349" i="11"/>
  <c r="AA349" i="11"/>
  <c r="AB349" i="11"/>
  <c r="Z350" i="11"/>
  <c r="AA350" i="11"/>
  <c r="AB350" i="11"/>
  <c r="Z351" i="11"/>
  <c r="AA351" i="11"/>
  <c r="AB351" i="11"/>
  <c r="Z352" i="11"/>
  <c r="AA352" i="11"/>
  <c r="AB352" i="11"/>
  <c r="Z353" i="11"/>
  <c r="AA353" i="11"/>
  <c r="AB353" i="11"/>
  <c r="Z354" i="11"/>
  <c r="AA354" i="11"/>
  <c r="AB354" i="11"/>
  <c r="Z355" i="11"/>
  <c r="AA355" i="11"/>
  <c r="AB355" i="11"/>
  <c r="Z356" i="11"/>
  <c r="AA356" i="11"/>
  <c r="AB356" i="11"/>
  <c r="Z357" i="11"/>
  <c r="AA357" i="11"/>
  <c r="AB357" i="11"/>
  <c r="Z358" i="11"/>
  <c r="AA358" i="11"/>
  <c r="AB358" i="11"/>
  <c r="Z359" i="11"/>
  <c r="AA359" i="11"/>
  <c r="AB359" i="11"/>
  <c r="Z360" i="11"/>
  <c r="AA360" i="11"/>
  <c r="AB360" i="11"/>
  <c r="Z361" i="11"/>
  <c r="AA361" i="11"/>
  <c r="AB361" i="11"/>
  <c r="Z362" i="11"/>
  <c r="AA362" i="11"/>
  <c r="AB362" i="11"/>
  <c r="Z363" i="11"/>
  <c r="AA363" i="11"/>
  <c r="AB363" i="11"/>
  <c r="Z364" i="11"/>
  <c r="AA364" i="11"/>
  <c r="AB364" i="11"/>
  <c r="Z365" i="11"/>
  <c r="AA365" i="11"/>
  <c r="AB365" i="11"/>
  <c r="Z366" i="11"/>
  <c r="AA366" i="11"/>
  <c r="AB366" i="11"/>
  <c r="Z367" i="11"/>
  <c r="AA367" i="11"/>
  <c r="AB367" i="11"/>
  <c r="Z368" i="11"/>
  <c r="AA368" i="11"/>
  <c r="AB368" i="11"/>
  <c r="Z369" i="11"/>
  <c r="AA369" i="11"/>
  <c r="AB369" i="11"/>
  <c r="Z370" i="11"/>
  <c r="AA370" i="11"/>
  <c r="AB370" i="11"/>
  <c r="Z371" i="11"/>
  <c r="AA371" i="11"/>
  <c r="AB371" i="11"/>
  <c r="Z372" i="11"/>
  <c r="AA372" i="11"/>
  <c r="AB372" i="11"/>
  <c r="Z373" i="11"/>
  <c r="AA373" i="11"/>
  <c r="AB373" i="11"/>
  <c r="Z374" i="11"/>
  <c r="AA374" i="11"/>
  <c r="AB374" i="11"/>
  <c r="Z375" i="11"/>
  <c r="AA375" i="11"/>
  <c r="AB375" i="11"/>
  <c r="Z376" i="11"/>
  <c r="AA376" i="11"/>
  <c r="AB376" i="11"/>
  <c r="Z377" i="11"/>
  <c r="AA377" i="11"/>
  <c r="AB377" i="11"/>
  <c r="Z378" i="11"/>
  <c r="AA378" i="11"/>
  <c r="AB378" i="11"/>
  <c r="Z379" i="11"/>
  <c r="AA379" i="11"/>
  <c r="AB379" i="11"/>
  <c r="Z380" i="11"/>
  <c r="AA380" i="11"/>
  <c r="AB380" i="11"/>
  <c r="Z381" i="11"/>
  <c r="AA381" i="11"/>
  <c r="AB381" i="11"/>
  <c r="Z382" i="11"/>
  <c r="AA382" i="11"/>
  <c r="AB382" i="11"/>
  <c r="Z383" i="11"/>
  <c r="AA383" i="11"/>
  <c r="AB383" i="11"/>
  <c r="Z384" i="11"/>
  <c r="AA384" i="11"/>
  <c r="AB384" i="11"/>
  <c r="Z385" i="11"/>
  <c r="AA385" i="11"/>
  <c r="AB385" i="11"/>
  <c r="Z386" i="11"/>
  <c r="AA386" i="11"/>
  <c r="AB386" i="11"/>
  <c r="Z387" i="11"/>
  <c r="AA387" i="11"/>
  <c r="AB387" i="11"/>
  <c r="Z388" i="11"/>
  <c r="AA388" i="11"/>
  <c r="AB388" i="11"/>
  <c r="Z389" i="11"/>
  <c r="AA389" i="11"/>
  <c r="AB389" i="11"/>
  <c r="Z390" i="11"/>
  <c r="AA390" i="11"/>
  <c r="AB390" i="11"/>
  <c r="Z391" i="11"/>
  <c r="AA391" i="11"/>
  <c r="AB391" i="11"/>
  <c r="Z392" i="11"/>
  <c r="AA392" i="11"/>
  <c r="AB392" i="11"/>
  <c r="Z393" i="11"/>
  <c r="AA393" i="11"/>
  <c r="AB393" i="11"/>
  <c r="Z394" i="11"/>
  <c r="AA394" i="11"/>
  <c r="AB394" i="11"/>
  <c r="Z395" i="11"/>
  <c r="AA395" i="11"/>
  <c r="AB395" i="11"/>
  <c r="Z396" i="11"/>
  <c r="AA396" i="11"/>
  <c r="AB396" i="11"/>
  <c r="Z397" i="11"/>
  <c r="AA397" i="11"/>
  <c r="AB397" i="11"/>
  <c r="Z398" i="11"/>
  <c r="AA398" i="11"/>
  <c r="AB398" i="11"/>
  <c r="Z399" i="11"/>
  <c r="AA399" i="11"/>
  <c r="AB399" i="11"/>
  <c r="Z400" i="11"/>
  <c r="AA400" i="11"/>
  <c r="AB400" i="11"/>
  <c r="Z401" i="11"/>
  <c r="AA401" i="11"/>
  <c r="AB401" i="11"/>
  <c r="Z402" i="11"/>
  <c r="AA402" i="11"/>
  <c r="AB402" i="11"/>
  <c r="Z403" i="11"/>
  <c r="AA403" i="11"/>
  <c r="AB403" i="11"/>
  <c r="Z404" i="11"/>
  <c r="AA404" i="11"/>
  <c r="AB404" i="11"/>
  <c r="Z405" i="11"/>
  <c r="AA405" i="11"/>
  <c r="AB405" i="11"/>
  <c r="Z406" i="11"/>
  <c r="AA406" i="11"/>
  <c r="AB406" i="11"/>
  <c r="Z407" i="11"/>
  <c r="AA407" i="11"/>
  <c r="AB407" i="11"/>
  <c r="Z408" i="11"/>
  <c r="AA408" i="11"/>
  <c r="AB408" i="11"/>
  <c r="Z409" i="11"/>
  <c r="AA409" i="11"/>
  <c r="AB409" i="11"/>
  <c r="Z410" i="11"/>
  <c r="AA410" i="11"/>
  <c r="AB410" i="11"/>
  <c r="Z411" i="11"/>
  <c r="AA411" i="11"/>
  <c r="AB411" i="11"/>
  <c r="Z412" i="11"/>
  <c r="AA412" i="11"/>
  <c r="AB412" i="11"/>
  <c r="Z413" i="11"/>
  <c r="AA413" i="11"/>
  <c r="AB413" i="11"/>
  <c r="Z414" i="11"/>
  <c r="AA414" i="11"/>
  <c r="AB414" i="11"/>
  <c r="Z415" i="11"/>
  <c r="AA415" i="11"/>
  <c r="AB415" i="11"/>
  <c r="Z416" i="11"/>
  <c r="AA416" i="11"/>
  <c r="AB416" i="11"/>
  <c r="Z417" i="11"/>
  <c r="AA417" i="11"/>
  <c r="AB417" i="11"/>
  <c r="Z418" i="11"/>
  <c r="AA418" i="11"/>
  <c r="AB418" i="11"/>
  <c r="Z419" i="11"/>
  <c r="AA419" i="11"/>
  <c r="AB419" i="11"/>
  <c r="Z420" i="11"/>
  <c r="AA420" i="11"/>
  <c r="AB420" i="11"/>
  <c r="Z421" i="11"/>
  <c r="AA421" i="11"/>
  <c r="AB421" i="11"/>
  <c r="Z422" i="11"/>
  <c r="AA422" i="11"/>
  <c r="AB422" i="11"/>
  <c r="Z423" i="11"/>
  <c r="AA423" i="11"/>
  <c r="AB423" i="11"/>
  <c r="Z424" i="11"/>
  <c r="AA424" i="11"/>
  <c r="AB424" i="11"/>
  <c r="Z425" i="11"/>
  <c r="AA425" i="11"/>
  <c r="AB425" i="11"/>
  <c r="Z426" i="11"/>
  <c r="AA426" i="11"/>
  <c r="AB426" i="11"/>
  <c r="Z427" i="11"/>
  <c r="AA427" i="11"/>
  <c r="AB427" i="11"/>
  <c r="Z428" i="11"/>
  <c r="AA428" i="11"/>
  <c r="AB428" i="11"/>
  <c r="Z429" i="11"/>
  <c r="AA429" i="11"/>
  <c r="AB429" i="11"/>
  <c r="Z430" i="11"/>
  <c r="AA430" i="11"/>
  <c r="AB430" i="11"/>
  <c r="Z431" i="11"/>
  <c r="AA431" i="11"/>
  <c r="AB431" i="11"/>
  <c r="Z432" i="11"/>
  <c r="AA432" i="11"/>
  <c r="AB432" i="11"/>
  <c r="Z433" i="11"/>
  <c r="AA433" i="11"/>
  <c r="AB433" i="11"/>
  <c r="Z434" i="11"/>
  <c r="AA434" i="11"/>
  <c r="AB434" i="11"/>
  <c r="Z435" i="11"/>
  <c r="AA435" i="11"/>
  <c r="AB435" i="11"/>
  <c r="Z436" i="11"/>
  <c r="AA436" i="11"/>
  <c r="AB436" i="11"/>
  <c r="Z437" i="11"/>
  <c r="AA437" i="11"/>
  <c r="AB437" i="11"/>
  <c r="Z438" i="11"/>
  <c r="AA438" i="11"/>
  <c r="AB438" i="11"/>
  <c r="Z439" i="11"/>
  <c r="AA439" i="11"/>
  <c r="AB439" i="11"/>
  <c r="Z440" i="11"/>
  <c r="AA440" i="11"/>
  <c r="AB440" i="11"/>
  <c r="Z441" i="11"/>
  <c r="AA441" i="11"/>
  <c r="AB441" i="11"/>
  <c r="Z442" i="11"/>
  <c r="AA442" i="11"/>
  <c r="AB442" i="11"/>
  <c r="Z443" i="11"/>
  <c r="AA443" i="11"/>
  <c r="AB443" i="11"/>
  <c r="Z444" i="11"/>
  <c r="AA444" i="11"/>
  <c r="AB444" i="11"/>
  <c r="Z445" i="11"/>
  <c r="AA445" i="11"/>
  <c r="AB445" i="11"/>
  <c r="Z446" i="11"/>
  <c r="AA446" i="11"/>
  <c r="AB446" i="11"/>
  <c r="Z447" i="11"/>
  <c r="AA447" i="11"/>
  <c r="AB447" i="11"/>
  <c r="Z448" i="11"/>
  <c r="AA448" i="11"/>
  <c r="AB448" i="11"/>
  <c r="Z449" i="11"/>
  <c r="AA449" i="11"/>
  <c r="AB449" i="11"/>
  <c r="Z450" i="11"/>
  <c r="AA450" i="11"/>
  <c r="AB450" i="11"/>
  <c r="Z451" i="11"/>
  <c r="AA451" i="11"/>
  <c r="AB451" i="11"/>
  <c r="Z452" i="11"/>
  <c r="AA452" i="11"/>
  <c r="AB452" i="11"/>
  <c r="Z453" i="11"/>
  <c r="AA453" i="11"/>
  <c r="AB453" i="11"/>
  <c r="Z454" i="11"/>
  <c r="AA454" i="11"/>
  <c r="AB454" i="11"/>
  <c r="Z455" i="11"/>
  <c r="AA455" i="11"/>
  <c r="AB455" i="11"/>
  <c r="Z456" i="11"/>
  <c r="AA456" i="11"/>
  <c r="AB456" i="11"/>
  <c r="Z457" i="11"/>
  <c r="AA457" i="11"/>
  <c r="AB457" i="11"/>
  <c r="Z458" i="11"/>
  <c r="AA458" i="11"/>
  <c r="AB458" i="11"/>
  <c r="Z459" i="11"/>
  <c r="AA459" i="11"/>
  <c r="AB459" i="11"/>
  <c r="Z460" i="11"/>
  <c r="AA460" i="11"/>
  <c r="AB460" i="11"/>
  <c r="Z461" i="11"/>
  <c r="AA461" i="11"/>
  <c r="AB461" i="11"/>
  <c r="Z462" i="11"/>
  <c r="AA462" i="11"/>
  <c r="AB462" i="11"/>
  <c r="Z463" i="11"/>
  <c r="AA463" i="11"/>
  <c r="AB463" i="11"/>
  <c r="Z464" i="11"/>
  <c r="AA464" i="11"/>
  <c r="AB464" i="11"/>
  <c r="Z465" i="11"/>
  <c r="AA465" i="11"/>
  <c r="AB465" i="11"/>
  <c r="Z466" i="11"/>
  <c r="AA466" i="11"/>
  <c r="AB466" i="11"/>
  <c r="Z467" i="11"/>
  <c r="AA467" i="11"/>
  <c r="AB467" i="11"/>
  <c r="Z468" i="11"/>
  <c r="AA468" i="11"/>
  <c r="AB468" i="11"/>
  <c r="Z469" i="11"/>
  <c r="AA469" i="11"/>
  <c r="AB469" i="11"/>
  <c r="Z470" i="11"/>
  <c r="AA470" i="11"/>
  <c r="AB470" i="11"/>
  <c r="Z471" i="11"/>
  <c r="AA471" i="11"/>
  <c r="AB471" i="11"/>
  <c r="Z472" i="11"/>
  <c r="AA472" i="11"/>
  <c r="AB472" i="11"/>
  <c r="Z473" i="11"/>
  <c r="AA473" i="11"/>
  <c r="AB473" i="11"/>
  <c r="Z474" i="11"/>
  <c r="AA474" i="11"/>
  <c r="AB474" i="11"/>
  <c r="Z475" i="11"/>
  <c r="AA475" i="11"/>
  <c r="AB475" i="11"/>
  <c r="Z476" i="11"/>
  <c r="AA476" i="11"/>
  <c r="AB476" i="11"/>
  <c r="Z477" i="11"/>
  <c r="AA477" i="11"/>
  <c r="AB477" i="11"/>
  <c r="Z478" i="11"/>
  <c r="AA478" i="11"/>
  <c r="AB478" i="11"/>
  <c r="Z479" i="11"/>
  <c r="AA479" i="11"/>
  <c r="AB479" i="11"/>
  <c r="Z480" i="11"/>
  <c r="AA480" i="11"/>
  <c r="AB480" i="11"/>
  <c r="Z481" i="11"/>
  <c r="AA481" i="11"/>
  <c r="AB481" i="11"/>
  <c r="Z482" i="11"/>
  <c r="AA482" i="11"/>
  <c r="AB482" i="11"/>
  <c r="Z483" i="11"/>
  <c r="AA483" i="11"/>
  <c r="AB483" i="11"/>
  <c r="Z484" i="11"/>
  <c r="AA484" i="11"/>
  <c r="AB484" i="11"/>
  <c r="Z485" i="11"/>
  <c r="AA485" i="11"/>
  <c r="AB485" i="11"/>
  <c r="Z486" i="11"/>
  <c r="AA486" i="11"/>
  <c r="AB486" i="11"/>
  <c r="Z487" i="11"/>
  <c r="AA487" i="11"/>
  <c r="AB487" i="11"/>
  <c r="Z488" i="11"/>
  <c r="AA488" i="11"/>
  <c r="AB488" i="11"/>
  <c r="Z489" i="11"/>
  <c r="AA489" i="11"/>
  <c r="AB489" i="11"/>
  <c r="Z490" i="11"/>
  <c r="AA490" i="11"/>
  <c r="AB490" i="11"/>
  <c r="Z491" i="11"/>
  <c r="AA491" i="11"/>
  <c r="AB491" i="11"/>
  <c r="Z492" i="11"/>
  <c r="AA492" i="11"/>
  <c r="AB492" i="11"/>
  <c r="Z493" i="11"/>
  <c r="AA493" i="11"/>
  <c r="AB493" i="11"/>
  <c r="Z494" i="11"/>
  <c r="AA494" i="11"/>
  <c r="AB494" i="11"/>
  <c r="Z495" i="11"/>
  <c r="AA495" i="11"/>
  <c r="AB495" i="11"/>
  <c r="Z496" i="11"/>
  <c r="AA496" i="11"/>
  <c r="AB496" i="11"/>
  <c r="Z497" i="11"/>
  <c r="AA497" i="11"/>
  <c r="AB497" i="11"/>
  <c r="Z3" i="11"/>
  <c r="AB3" i="11"/>
  <c r="AA3" i="11"/>
  <c r="U241" i="11"/>
  <c r="V241" i="11"/>
  <c r="W241" i="11"/>
  <c r="X241" i="11"/>
  <c r="U242" i="11"/>
  <c r="V242" i="11"/>
  <c r="W242" i="11"/>
  <c r="X242" i="11"/>
  <c r="U243" i="11"/>
  <c r="V243" i="11"/>
  <c r="W243" i="11"/>
  <c r="X243" i="11"/>
  <c r="U244" i="11"/>
  <c r="V244" i="11"/>
  <c r="W244" i="11"/>
  <c r="X244" i="11"/>
  <c r="U245" i="11"/>
  <c r="V245" i="11"/>
  <c r="W245" i="11"/>
  <c r="X245" i="11"/>
  <c r="U246" i="11"/>
  <c r="V246" i="11"/>
  <c r="W246" i="11"/>
  <c r="X246" i="11"/>
  <c r="U247" i="11"/>
  <c r="V247" i="11"/>
  <c r="W247" i="11"/>
  <c r="X247" i="11"/>
  <c r="U248" i="11"/>
  <c r="V248" i="11"/>
  <c r="W248" i="11"/>
  <c r="X248" i="11"/>
  <c r="U249" i="11"/>
  <c r="V249" i="11"/>
  <c r="W249" i="11"/>
  <c r="X249" i="11"/>
  <c r="U250" i="11"/>
  <c r="V250" i="11"/>
  <c r="W250" i="11"/>
  <c r="X250" i="11"/>
  <c r="U251" i="11"/>
  <c r="V251" i="11"/>
  <c r="W251" i="11"/>
  <c r="X251" i="11"/>
  <c r="U252" i="11"/>
  <c r="V252" i="11"/>
  <c r="W252" i="11"/>
  <c r="X252" i="11"/>
  <c r="U253" i="11"/>
  <c r="V253" i="11"/>
  <c r="W253" i="11"/>
  <c r="X253" i="11"/>
  <c r="U254" i="11"/>
  <c r="V254" i="11"/>
  <c r="W254" i="11"/>
  <c r="X254" i="11"/>
  <c r="U255" i="11"/>
  <c r="V255" i="11"/>
  <c r="W255" i="11"/>
  <c r="X255" i="11"/>
  <c r="U256" i="11"/>
  <c r="V256" i="11"/>
  <c r="W256" i="11"/>
  <c r="X256" i="11"/>
  <c r="U257" i="11"/>
  <c r="V257" i="11"/>
  <c r="W257" i="11"/>
  <c r="X257" i="11"/>
  <c r="U258" i="11"/>
  <c r="V258" i="11"/>
  <c r="W258" i="11"/>
  <c r="X258" i="11"/>
  <c r="U259" i="11"/>
  <c r="V259" i="11"/>
  <c r="W259" i="11"/>
  <c r="X259" i="11"/>
  <c r="U260" i="11"/>
  <c r="V260" i="11"/>
  <c r="W260" i="11"/>
  <c r="X260" i="11"/>
  <c r="U261" i="11"/>
  <c r="V261" i="11"/>
  <c r="W261" i="11"/>
  <c r="X261" i="11"/>
  <c r="U262" i="11"/>
  <c r="V262" i="11"/>
  <c r="W262" i="11"/>
  <c r="X262" i="11"/>
  <c r="U263" i="11"/>
  <c r="V263" i="11"/>
  <c r="W263" i="11"/>
  <c r="X263" i="11"/>
  <c r="U264" i="11"/>
  <c r="V264" i="11"/>
  <c r="W264" i="11"/>
  <c r="X264" i="11"/>
  <c r="U265" i="11"/>
  <c r="V265" i="11"/>
  <c r="W265" i="11"/>
  <c r="X265" i="11"/>
  <c r="U266" i="11"/>
  <c r="V266" i="11"/>
  <c r="W266" i="11"/>
  <c r="X266" i="11"/>
  <c r="U267" i="11"/>
  <c r="V267" i="11"/>
  <c r="W267" i="11"/>
  <c r="X267" i="11"/>
  <c r="U268" i="11"/>
  <c r="V268" i="11"/>
  <c r="W268" i="11"/>
  <c r="X268" i="11"/>
  <c r="U269" i="11"/>
  <c r="V269" i="11"/>
  <c r="W269" i="11"/>
  <c r="X269" i="11"/>
  <c r="U270" i="11"/>
  <c r="V270" i="11"/>
  <c r="W270" i="11"/>
  <c r="X270" i="11"/>
  <c r="U271" i="11"/>
  <c r="V271" i="11"/>
  <c r="W271" i="11"/>
  <c r="X271" i="11"/>
  <c r="U272" i="11"/>
  <c r="V272" i="11"/>
  <c r="W272" i="11"/>
  <c r="X272" i="11"/>
  <c r="U273" i="11"/>
  <c r="V273" i="11"/>
  <c r="W273" i="11"/>
  <c r="X273" i="11"/>
  <c r="U274" i="11"/>
  <c r="V274" i="11"/>
  <c r="W274" i="11"/>
  <c r="X274" i="11"/>
  <c r="U275" i="11"/>
  <c r="V275" i="11"/>
  <c r="W275" i="11"/>
  <c r="X275" i="11"/>
  <c r="U276" i="11"/>
  <c r="V276" i="11"/>
  <c r="W276" i="11"/>
  <c r="X276" i="11"/>
  <c r="U277" i="11"/>
  <c r="V277" i="11"/>
  <c r="W277" i="11"/>
  <c r="X277" i="11"/>
  <c r="U278" i="11"/>
  <c r="V278" i="11"/>
  <c r="W278" i="11"/>
  <c r="X278" i="11"/>
  <c r="U279" i="11"/>
  <c r="V279" i="11"/>
  <c r="W279" i="11"/>
  <c r="X279" i="11"/>
  <c r="U280" i="11"/>
  <c r="V280" i="11"/>
  <c r="W280" i="11"/>
  <c r="X280" i="11"/>
  <c r="U281" i="11"/>
  <c r="V281" i="11"/>
  <c r="W281" i="11"/>
  <c r="X281" i="11"/>
  <c r="U282" i="11"/>
  <c r="V282" i="11"/>
  <c r="W282" i="11"/>
  <c r="X282" i="11"/>
  <c r="U283" i="11"/>
  <c r="V283" i="11"/>
  <c r="W283" i="11"/>
  <c r="X283" i="11"/>
  <c r="U284" i="11"/>
  <c r="V284" i="11"/>
  <c r="W284" i="11"/>
  <c r="X284" i="11"/>
  <c r="U285" i="11"/>
  <c r="V285" i="11"/>
  <c r="W285" i="11"/>
  <c r="X285" i="11"/>
  <c r="U286" i="11"/>
  <c r="V286" i="11"/>
  <c r="W286" i="11"/>
  <c r="X286" i="11"/>
  <c r="U287" i="11"/>
  <c r="V287" i="11"/>
  <c r="W287" i="11"/>
  <c r="X287" i="11"/>
  <c r="U288" i="11"/>
  <c r="V288" i="11"/>
  <c r="W288" i="11"/>
  <c r="X288" i="11"/>
  <c r="U289" i="11"/>
  <c r="V289" i="11"/>
  <c r="W289" i="11"/>
  <c r="X289" i="11"/>
  <c r="U290" i="11"/>
  <c r="V290" i="11"/>
  <c r="W290" i="11"/>
  <c r="X290" i="11"/>
  <c r="U291" i="11"/>
  <c r="V291" i="11"/>
  <c r="W291" i="11"/>
  <c r="X291" i="11"/>
  <c r="U292" i="11"/>
  <c r="V292" i="11"/>
  <c r="W292" i="11"/>
  <c r="X292" i="11"/>
  <c r="U293" i="11"/>
  <c r="V293" i="11"/>
  <c r="W293" i="11"/>
  <c r="X293" i="11"/>
  <c r="U294" i="11"/>
  <c r="V294" i="11"/>
  <c r="W294" i="11"/>
  <c r="X294" i="11"/>
  <c r="U295" i="11"/>
  <c r="V295" i="11"/>
  <c r="W295" i="11"/>
  <c r="X295" i="11"/>
  <c r="U296" i="11"/>
  <c r="V296" i="11"/>
  <c r="W296" i="11"/>
  <c r="X296" i="11"/>
  <c r="U297" i="11"/>
  <c r="V297" i="11"/>
  <c r="W297" i="11"/>
  <c r="X297" i="11"/>
  <c r="U298" i="11"/>
  <c r="V298" i="11"/>
  <c r="W298" i="11"/>
  <c r="X298" i="11"/>
  <c r="U299" i="11"/>
  <c r="V299" i="11"/>
  <c r="W299" i="11"/>
  <c r="X299" i="11"/>
  <c r="U300" i="11"/>
  <c r="V300" i="11"/>
  <c r="W300" i="11"/>
  <c r="X300" i="11"/>
  <c r="U301" i="11"/>
  <c r="V301" i="11"/>
  <c r="W301" i="11"/>
  <c r="X301" i="11"/>
  <c r="U302" i="11"/>
  <c r="V302" i="11"/>
  <c r="W302" i="11"/>
  <c r="X302" i="11"/>
  <c r="U303" i="11"/>
  <c r="V303" i="11"/>
  <c r="W303" i="11"/>
  <c r="X303" i="11"/>
  <c r="U304" i="11"/>
  <c r="V304" i="11"/>
  <c r="W304" i="11"/>
  <c r="X304" i="11"/>
  <c r="U305" i="11"/>
  <c r="V305" i="11"/>
  <c r="W305" i="11"/>
  <c r="X305" i="11"/>
  <c r="U306" i="11"/>
  <c r="V306" i="11"/>
  <c r="W306" i="11"/>
  <c r="X306" i="11"/>
  <c r="U307" i="11"/>
  <c r="V307" i="11"/>
  <c r="W307" i="11"/>
  <c r="X307" i="11"/>
  <c r="U308" i="11"/>
  <c r="V308" i="11"/>
  <c r="W308" i="11"/>
  <c r="X308" i="11"/>
  <c r="U309" i="11"/>
  <c r="V309" i="11"/>
  <c r="W309" i="11"/>
  <c r="X309" i="11"/>
  <c r="U310" i="11"/>
  <c r="V310" i="11"/>
  <c r="W310" i="11"/>
  <c r="X310" i="11"/>
  <c r="U311" i="11"/>
  <c r="V311" i="11"/>
  <c r="W311" i="11"/>
  <c r="X311" i="11"/>
  <c r="U312" i="11"/>
  <c r="V312" i="11"/>
  <c r="W312" i="11"/>
  <c r="X312" i="11"/>
  <c r="U313" i="11"/>
  <c r="V313" i="11"/>
  <c r="W313" i="11"/>
  <c r="X313" i="11"/>
  <c r="U314" i="11"/>
  <c r="V314" i="11"/>
  <c r="W314" i="11"/>
  <c r="X314" i="11"/>
  <c r="U315" i="11"/>
  <c r="V315" i="11"/>
  <c r="W315" i="11"/>
  <c r="X315" i="11"/>
  <c r="U316" i="11"/>
  <c r="V316" i="11"/>
  <c r="W316" i="11"/>
  <c r="X316" i="11"/>
  <c r="U317" i="11"/>
  <c r="V317" i="11"/>
  <c r="W317" i="11"/>
  <c r="X317" i="11"/>
  <c r="U318" i="11"/>
  <c r="V318" i="11"/>
  <c r="W318" i="11"/>
  <c r="X318" i="11"/>
  <c r="U319" i="11"/>
  <c r="V319" i="11"/>
  <c r="W319" i="11"/>
  <c r="X319" i="11"/>
  <c r="U320" i="11"/>
  <c r="V320" i="11"/>
  <c r="W320" i="11"/>
  <c r="X320" i="11"/>
  <c r="U321" i="11"/>
  <c r="V321" i="11"/>
  <c r="W321" i="11"/>
  <c r="X321" i="11"/>
  <c r="U322" i="11"/>
  <c r="V322" i="11"/>
  <c r="W322" i="11"/>
  <c r="X322" i="11"/>
  <c r="U323" i="11"/>
  <c r="V323" i="11"/>
  <c r="W323" i="11"/>
  <c r="X323" i="11"/>
  <c r="U324" i="11"/>
  <c r="V324" i="11"/>
  <c r="W324" i="11"/>
  <c r="X324" i="11"/>
  <c r="U325" i="11"/>
  <c r="V325" i="11"/>
  <c r="W325" i="11"/>
  <c r="X325" i="11"/>
  <c r="U326" i="11"/>
  <c r="V326" i="11"/>
  <c r="W326" i="11"/>
  <c r="X326" i="11"/>
  <c r="U327" i="11"/>
  <c r="V327" i="11"/>
  <c r="W327" i="11"/>
  <c r="X327" i="11"/>
  <c r="U328" i="11"/>
  <c r="V328" i="11"/>
  <c r="W328" i="11"/>
  <c r="X328" i="11"/>
  <c r="U329" i="11"/>
  <c r="V329" i="11"/>
  <c r="W329" i="11"/>
  <c r="X329" i="11"/>
  <c r="U330" i="11"/>
  <c r="V330" i="11"/>
  <c r="W330" i="11"/>
  <c r="X330" i="11"/>
  <c r="U331" i="11"/>
  <c r="V331" i="11"/>
  <c r="W331" i="11"/>
  <c r="X331" i="11"/>
  <c r="U332" i="11"/>
  <c r="V332" i="11"/>
  <c r="W332" i="11"/>
  <c r="X332" i="11"/>
  <c r="U333" i="11"/>
  <c r="V333" i="11"/>
  <c r="W333" i="11"/>
  <c r="X333" i="11"/>
  <c r="U334" i="11"/>
  <c r="V334" i="11"/>
  <c r="W334" i="11"/>
  <c r="X334" i="11"/>
  <c r="U335" i="11"/>
  <c r="V335" i="11"/>
  <c r="W335" i="11"/>
  <c r="X335" i="11"/>
  <c r="U336" i="11"/>
  <c r="V336" i="11"/>
  <c r="W336" i="11"/>
  <c r="X336" i="11"/>
  <c r="U337" i="11"/>
  <c r="V337" i="11"/>
  <c r="W337" i="11"/>
  <c r="X337" i="11"/>
  <c r="U338" i="11"/>
  <c r="V338" i="11"/>
  <c r="W338" i="11"/>
  <c r="X338" i="11"/>
  <c r="U339" i="11"/>
  <c r="V339" i="11"/>
  <c r="W339" i="11"/>
  <c r="X339" i="11"/>
  <c r="U340" i="11"/>
  <c r="V340" i="11"/>
  <c r="W340" i="11"/>
  <c r="X340" i="11"/>
  <c r="U341" i="11"/>
  <c r="V341" i="11"/>
  <c r="W341" i="11"/>
  <c r="X341" i="11"/>
  <c r="U342" i="11"/>
  <c r="V342" i="11"/>
  <c r="W342" i="11"/>
  <c r="X342" i="11"/>
  <c r="U343" i="11"/>
  <c r="V343" i="11"/>
  <c r="W343" i="11"/>
  <c r="X343" i="11"/>
  <c r="U344" i="11"/>
  <c r="V344" i="11"/>
  <c r="W344" i="11"/>
  <c r="X344" i="11"/>
  <c r="U345" i="11"/>
  <c r="V345" i="11"/>
  <c r="W345" i="11"/>
  <c r="X345" i="11"/>
  <c r="U346" i="11"/>
  <c r="V346" i="11"/>
  <c r="W346" i="11"/>
  <c r="X346" i="11"/>
  <c r="U347" i="11"/>
  <c r="V347" i="11"/>
  <c r="W347" i="11"/>
  <c r="X347" i="11"/>
  <c r="U348" i="11"/>
  <c r="V348" i="11"/>
  <c r="W348" i="11"/>
  <c r="X348" i="11"/>
  <c r="U349" i="11"/>
  <c r="V349" i="11"/>
  <c r="W349" i="11"/>
  <c r="X349" i="11"/>
  <c r="U350" i="11"/>
  <c r="V350" i="11"/>
  <c r="W350" i="11"/>
  <c r="X350" i="11"/>
  <c r="U351" i="11"/>
  <c r="V351" i="11"/>
  <c r="W351" i="11"/>
  <c r="X351" i="11"/>
  <c r="U352" i="11"/>
  <c r="V352" i="11"/>
  <c r="W352" i="11"/>
  <c r="X352" i="11"/>
  <c r="U353" i="11"/>
  <c r="V353" i="11"/>
  <c r="W353" i="11"/>
  <c r="X353" i="11"/>
  <c r="U354" i="11"/>
  <c r="V354" i="11"/>
  <c r="W354" i="11"/>
  <c r="X354" i="11"/>
  <c r="U355" i="11"/>
  <c r="V355" i="11"/>
  <c r="W355" i="11"/>
  <c r="X355" i="11"/>
  <c r="U356" i="11"/>
  <c r="V356" i="11"/>
  <c r="W356" i="11"/>
  <c r="X356" i="11"/>
  <c r="U357" i="11"/>
  <c r="V357" i="11"/>
  <c r="W357" i="11"/>
  <c r="X357" i="11"/>
  <c r="U358" i="11"/>
  <c r="V358" i="11"/>
  <c r="W358" i="11"/>
  <c r="X358" i="11"/>
  <c r="U359" i="11"/>
  <c r="V359" i="11"/>
  <c r="W359" i="11"/>
  <c r="X359" i="11"/>
  <c r="U360" i="11"/>
  <c r="V360" i="11"/>
  <c r="W360" i="11"/>
  <c r="X360" i="11"/>
  <c r="U361" i="11"/>
  <c r="V361" i="11"/>
  <c r="W361" i="11"/>
  <c r="X361" i="11"/>
  <c r="U362" i="11"/>
  <c r="V362" i="11"/>
  <c r="W362" i="11"/>
  <c r="X362" i="11"/>
  <c r="U363" i="11"/>
  <c r="V363" i="11"/>
  <c r="W363" i="11"/>
  <c r="X363" i="11"/>
  <c r="U364" i="11"/>
  <c r="V364" i="11"/>
  <c r="W364" i="11"/>
  <c r="X364" i="11"/>
  <c r="U365" i="11"/>
  <c r="V365" i="11"/>
  <c r="W365" i="11"/>
  <c r="X365" i="11"/>
  <c r="U366" i="11"/>
  <c r="V366" i="11"/>
  <c r="W366" i="11"/>
  <c r="X366" i="11"/>
  <c r="U367" i="11"/>
  <c r="V367" i="11"/>
  <c r="W367" i="11"/>
  <c r="X367" i="11"/>
  <c r="U368" i="11"/>
  <c r="V368" i="11"/>
  <c r="W368" i="11"/>
  <c r="X368" i="11"/>
  <c r="U369" i="11"/>
  <c r="V369" i="11"/>
  <c r="W369" i="11"/>
  <c r="X369" i="11"/>
  <c r="U370" i="11"/>
  <c r="V370" i="11"/>
  <c r="W370" i="11"/>
  <c r="X370" i="11"/>
  <c r="U371" i="11"/>
  <c r="V371" i="11"/>
  <c r="W371" i="11"/>
  <c r="X371" i="11"/>
  <c r="U372" i="11"/>
  <c r="V372" i="11"/>
  <c r="W372" i="11"/>
  <c r="X372" i="11"/>
  <c r="U373" i="11"/>
  <c r="V373" i="11"/>
  <c r="W373" i="11"/>
  <c r="X373" i="11"/>
  <c r="U374" i="11"/>
  <c r="V374" i="11"/>
  <c r="W374" i="11"/>
  <c r="X374" i="11"/>
  <c r="U375" i="11"/>
  <c r="V375" i="11"/>
  <c r="W375" i="11"/>
  <c r="X375" i="11"/>
  <c r="U376" i="11"/>
  <c r="V376" i="11"/>
  <c r="W376" i="11"/>
  <c r="X376" i="11"/>
  <c r="U377" i="11"/>
  <c r="V377" i="11"/>
  <c r="W377" i="11"/>
  <c r="X377" i="11"/>
  <c r="U378" i="11"/>
  <c r="V378" i="11"/>
  <c r="W378" i="11"/>
  <c r="X378" i="11"/>
  <c r="U379" i="11"/>
  <c r="V379" i="11"/>
  <c r="W379" i="11"/>
  <c r="X379" i="11"/>
  <c r="U380" i="11"/>
  <c r="V380" i="11"/>
  <c r="W380" i="11"/>
  <c r="X380" i="11"/>
  <c r="U381" i="11"/>
  <c r="V381" i="11"/>
  <c r="W381" i="11"/>
  <c r="X381" i="11"/>
  <c r="U382" i="11"/>
  <c r="V382" i="11"/>
  <c r="W382" i="11"/>
  <c r="X382" i="11"/>
  <c r="U383" i="11"/>
  <c r="V383" i="11"/>
  <c r="W383" i="11"/>
  <c r="X383" i="11"/>
  <c r="U384" i="11"/>
  <c r="V384" i="11"/>
  <c r="W384" i="11"/>
  <c r="X384" i="11"/>
  <c r="U385" i="11"/>
  <c r="V385" i="11"/>
  <c r="W385" i="11"/>
  <c r="X385" i="11"/>
  <c r="U386" i="11"/>
  <c r="V386" i="11"/>
  <c r="W386" i="11"/>
  <c r="X386" i="11"/>
  <c r="U387" i="11"/>
  <c r="V387" i="11"/>
  <c r="W387" i="11"/>
  <c r="X387" i="11"/>
  <c r="U388" i="11"/>
  <c r="V388" i="11"/>
  <c r="W388" i="11"/>
  <c r="X388" i="11"/>
  <c r="U389" i="11"/>
  <c r="V389" i="11"/>
  <c r="W389" i="11"/>
  <c r="X389" i="11"/>
  <c r="U390" i="11"/>
  <c r="V390" i="11"/>
  <c r="W390" i="11"/>
  <c r="X390" i="11"/>
  <c r="U391" i="11"/>
  <c r="V391" i="11"/>
  <c r="W391" i="11"/>
  <c r="X391" i="11"/>
  <c r="U392" i="11"/>
  <c r="V392" i="11"/>
  <c r="W392" i="11"/>
  <c r="X392" i="11"/>
  <c r="U393" i="11"/>
  <c r="V393" i="11"/>
  <c r="W393" i="11"/>
  <c r="X393" i="11"/>
  <c r="U394" i="11"/>
  <c r="V394" i="11"/>
  <c r="W394" i="11"/>
  <c r="X394" i="11"/>
  <c r="U395" i="11"/>
  <c r="V395" i="11"/>
  <c r="W395" i="11"/>
  <c r="X395" i="11"/>
  <c r="U396" i="11"/>
  <c r="V396" i="11"/>
  <c r="W396" i="11"/>
  <c r="X396" i="11"/>
  <c r="U397" i="11"/>
  <c r="V397" i="11"/>
  <c r="W397" i="11"/>
  <c r="X397" i="11"/>
  <c r="U398" i="11"/>
  <c r="V398" i="11"/>
  <c r="W398" i="11"/>
  <c r="X398" i="11"/>
  <c r="U399" i="11"/>
  <c r="V399" i="11"/>
  <c r="W399" i="11"/>
  <c r="X399" i="11"/>
  <c r="U400" i="11"/>
  <c r="V400" i="11"/>
  <c r="W400" i="11"/>
  <c r="X400" i="11"/>
  <c r="U401" i="11"/>
  <c r="V401" i="11"/>
  <c r="W401" i="11"/>
  <c r="X401" i="11"/>
  <c r="U402" i="11"/>
  <c r="V402" i="11"/>
  <c r="W402" i="11"/>
  <c r="X402" i="11"/>
  <c r="U403" i="11"/>
  <c r="V403" i="11"/>
  <c r="W403" i="11"/>
  <c r="X403" i="11"/>
  <c r="U82" i="11"/>
  <c r="V82" i="11"/>
  <c r="W82" i="11"/>
  <c r="X82" i="11"/>
  <c r="U83" i="11"/>
  <c r="V83" i="11"/>
  <c r="W83" i="11"/>
  <c r="X83" i="11"/>
  <c r="U84" i="11"/>
  <c r="V84" i="11"/>
  <c r="W84" i="11"/>
  <c r="X84" i="11"/>
  <c r="U85" i="11"/>
  <c r="V85" i="11"/>
  <c r="W85" i="11"/>
  <c r="X85" i="11"/>
  <c r="U86" i="11"/>
  <c r="V86" i="11"/>
  <c r="W86" i="11"/>
  <c r="X86" i="11"/>
  <c r="U87" i="11"/>
  <c r="V87" i="11"/>
  <c r="W87" i="11"/>
  <c r="X87" i="11"/>
  <c r="U88" i="11"/>
  <c r="V88" i="11"/>
  <c r="W88" i="11"/>
  <c r="X88" i="11"/>
  <c r="U89" i="11"/>
  <c r="V89" i="11"/>
  <c r="W89" i="11"/>
  <c r="X89" i="11"/>
  <c r="U90" i="11"/>
  <c r="V90" i="11"/>
  <c r="W90" i="11"/>
  <c r="X90" i="11"/>
  <c r="U91" i="11"/>
  <c r="V91" i="11"/>
  <c r="W91" i="11"/>
  <c r="X91" i="11"/>
  <c r="U92" i="11"/>
  <c r="V92" i="11"/>
  <c r="W92" i="11"/>
  <c r="X92" i="11"/>
  <c r="U93" i="11"/>
  <c r="V93" i="11"/>
  <c r="W93" i="11"/>
  <c r="X93" i="11"/>
  <c r="U94" i="11"/>
  <c r="V94" i="11"/>
  <c r="W94" i="11"/>
  <c r="X94" i="11"/>
  <c r="U95" i="11"/>
  <c r="V95" i="11"/>
  <c r="W95" i="11"/>
  <c r="X95" i="11"/>
  <c r="U96" i="11"/>
  <c r="V96" i="11"/>
  <c r="W96" i="11"/>
  <c r="X96" i="11"/>
  <c r="U97" i="11"/>
  <c r="V97" i="11"/>
  <c r="W97" i="11"/>
  <c r="X97" i="11"/>
  <c r="U98" i="11"/>
  <c r="V98" i="11"/>
  <c r="W98" i="11"/>
  <c r="X98" i="11"/>
  <c r="U99" i="11"/>
  <c r="V99" i="11"/>
  <c r="W99" i="11"/>
  <c r="X99" i="11"/>
  <c r="U100" i="11"/>
  <c r="V100" i="11"/>
  <c r="W100" i="11"/>
  <c r="X100" i="11"/>
  <c r="U101" i="11"/>
  <c r="V101" i="11"/>
  <c r="W101" i="11"/>
  <c r="X101" i="11"/>
  <c r="U102" i="11"/>
  <c r="V102" i="11"/>
  <c r="W102" i="11"/>
  <c r="X102" i="11"/>
  <c r="U103" i="11"/>
  <c r="V103" i="11"/>
  <c r="W103" i="11"/>
  <c r="X103" i="11"/>
  <c r="U104" i="11"/>
  <c r="V104" i="11"/>
  <c r="W104" i="11"/>
  <c r="X104" i="11"/>
  <c r="U105" i="11"/>
  <c r="V105" i="11"/>
  <c r="W105" i="11"/>
  <c r="X105" i="11"/>
  <c r="U106" i="11"/>
  <c r="V106" i="11"/>
  <c r="W106" i="11"/>
  <c r="X106" i="11"/>
  <c r="U107" i="11"/>
  <c r="V107" i="11"/>
  <c r="W107" i="11"/>
  <c r="X107" i="11"/>
  <c r="U108" i="11"/>
  <c r="V108" i="11"/>
  <c r="W108" i="11"/>
  <c r="X108" i="11"/>
  <c r="U109" i="11"/>
  <c r="V109" i="11"/>
  <c r="W109" i="11"/>
  <c r="X109" i="11"/>
  <c r="U110" i="11"/>
  <c r="V110" i="11"/>
  <c r="W110" i="11"/>
  <c r="X110" i="11"/>
  <c r="U111" i="11"/>
  <c r="V111" i="11"/>
  <c r="W111" i="11"/>
  <c r="X111" i="11"/>
  <c r="U112" i="11"/>
  <c r="V112" i="11"/>
  <c r="W112" i="11"/>
  <c r="X112" i="11"/>
  <c r="U113" i="11"/>
  <c r="V113" i="11"/>
  <c r="W113" i="11"/>
  <c r="X113" i="11"/>
  <c r="U114" i="11"/>
  <c r="V114" i="11"/>
  <c r="W114" i="11"/>
  <c r="X114" i="11"/>
  <c r="U115" i="11"/>
  <c r="V115" i="11"/>
  <c r="W115" i="11"/>
  <c r="X115" i="11"/>
  <c r="U116" i="11"/>
  <c r="V116" i="11"/>
  <c r="W116" i="11"/>
  <c r="X116" i="11"/>
  <c r="U117" i="11"/>
  <c r="V117" i="11"/>
  <c r="W117" i="11"/>
  <c r="X117" i="11"/>
  <c r="U118" i="11"/>
  <c r="V118" i="11"/>
  <c r="W118" i="11"/>
  <c r="X118" i="11"/>
  <c r="U119" i="11"/>
  <c r="V119" i="11"/>
  <c r="W119" i="11"/>
  <c r="X119" i="11"/>
  <c r="U120" i="11"/>
  <c r="V120" i="11"/>
  <c r="W120" i="11"/>
  <c r="X120" i="11"/>
  <c r="U121" i="11"/>
  <c r="V121" i="11"/>
  <c r="W121" i="11"/>
  <c r="X121" i="11"/>
  <c r="U122" i="11"/>
  <c r="V122" i="11"/>
  <c r="W122" i="11"/>
  <c r="X122" i="11"/>
  <c r="U123" i="11"/>
  <c r="V123" i="11"/>
  <c r="W123" i="11"/>
  <c r="X123" i="11"/>
  <c r="U124" i="11"/>
  <c r="V124" i="11"/>
  <c r="W124" i="11"/>
  <c r="X124" i="11"/>
  <c r="U125" i="11"/>
  <c r="V125" i="11"/>
  <c r="W125" i="11"/>
  <c r="X125" i="11"/>
  <c r="U126" i="11"/>
  <c r="V126" i="11"/>
  <c r="W126" i="11"/>
  <c r="X126" i="11"/>
  <c r="U127" i="11"/>
  <c r="V127" i="11"/>
  <c r="W127" i="11"/>
  <c r="X127" i="11"/>
  <c r="U128" i="11"/>
  <c r="V128" i="11"/>
  <c r="W128" i="11"/>
  <c r="X128" i="11"/>
  <c r="U129" i="11"/>
  <c r="V129" i="11"/>
  <c r="W129" i="11"/>
  <c r="X129" i="11"/>
  <c r="U130" i="11"/>
  <c r="V130" i="11"/>
  <c r="W130" i="11"/>
  <c r="X130" i="11"/>
  <c r="U131" i="11"/>
  <c r="V131" i="11"/>
  <c r="W131" i="11"/>
  <c r="X131" i="11"/>
  <c r="U132" i="11"/>
  <c r="V132" i="11"/>
  <c r="W132" i="11"/>
  <c r="X132" i="11"/>
  <c r="U133" i="11"/>
  <c r="V133" i="11"/>
  <c r="W133" i="11"/>
  <c r="X133" i="11"/>
  <c r="U134" i="11"/>
  <c r="V134" i="11"/>
  <c r="W134" i="11"/>
  <c r="X134" i="11"/>
  <c r="U135" i="11"/>
  <c r="V135" i="11"/>
  <c r="W135" i="11"/>
  <c r="X135" i="11"/>
  <c r="U136" i="11"/>
  <c r="V136" i="11"/>
  <c r="W136" i="11"/>
  <c r="X136" i="11"/>
  <c r="U137" i="11"/>
  <c r="V137" i="11"/>
  <c r="W137" i="11"/>
  <c r="X137" i="11"/>
  <c r="U138" i="11"/>
  <c r="V138" i="11"/>
  <c r="W138" i="11"/>
  <c r="X138" i="11"/>
  <c r="U139" i="11"/>
  <c r="V139" i="11"/>
  <c r="W139" i="11"/>
  <c r="X139" i="11"/>
  <c r="U140" i="11"/>
  <c r="V140" i="11"/>
  <c r="W140" i="11"/>
  <c r="X140" i="11"/>
  <c r="U141" i="11"/>
  <c r="V141" i="11"/>
  <c r="W141" i="11"/>
  <c r="X141" i="11"/>
  <c r="U142" i="11"/>
  <c r="V142" i="11"/>
  <c r="W142" i="11"/>
  <c r="X142" i="11"/>
  <c r="U143" i="11"/>
  <c r="V143" i="11"/>
  <c r="W143" i="11"/>
  <c r="X143" i="11"/>
  <c r="U144" i="11"/>
  <c r="V144" i="11"/>
  <c r="W144" i="11"/>
  <c r="X144" i="11"/>
  <c r="U145" i="11"/>
  <c r="V145" i="11"/>
  <c r="W145" i="11"/>
  <c r="X145" i="11"/>
  <c r="U146" i="11"/>
  <c r="V146" i="11"/>
  <c r="W146" i="11"/>
  <c r="X146" i="11"/>
  <c r="U147" i="11"/>
  <c r="V147" i="11"/>
  <c r="W147" i="11"/>
  <c r="X147" i="11"/>
  <c r="U148" i="11"/>
  <c r="V148" i="11"/>
  <c r="W148" i="11"/>
  <c r="X148" i="11"/>
  <c r="U149" i="11"/>
  <c r="V149" i="11"/>
  <c r="W149" i="11"/>
  <c r="X149" i="11"/>
  <c r="U150" i="11"/>
  <c r="V150" i="11"/>
  <c r="W150" i="11"/>
  <c r="X150" i="11"/>
  <c r="U151" i="11"/>
  <c r="V151" i="11"/>
  <c r="W151" i="11"/>
  <c r="X151" i="11"/>
  <c r="U152" i="11"/>
  <c r="V152" i="11"/>
  <c r="W152" i="11"/>
  <c r="X152" i="11"/>
  <c r="U153" i="11"/>
  <c r="V153" i="11"/>
  <c r="W153" i="11"/>
  <c r="X153" i="11"/>
  <c r="U154" i="11"/>
  <c r="V154" i="11"/>
  <c r="W154" i="11"/>
  <c r="X154" i="11"/>
  <c r="U155" i="11"/>
  <c r="V155" i="11"/>
  <c r="W155" i="11"/>
  <c r="X155" i="11"/>
  <c r="U156" i="11"/>
  <c r="V156" i="11"/>
  <c r="W156" i="11"/>
  <c r="X156" i="11"/>
  <c r="U157" i="11"/>
  <c r="V157" i="11"/>
  <c r="W157" i="11"/>
  <c r="X157" i="11"/>
  <c r="U158" i="11"/>
  <c r="V158" i="11"/>
  <c r="W158" i="11"/>
  <c r="X158" i="11"/>
  <c r="U159" i="11"/>
  <c r="V159" i="11"/>
  <c r="W159" i="11"/>
  <c r="X159" i="11"/>
  <c r="U160" i="11"/>
  <c r="V160" i="11"/>
  <c r="W160" i="11"/>
  <c r="X160" i="11"/>
  <c r="U161" i="11"/>
  <c r="V161" i="11"/>
  <c r="W161" i="11"/>
  <c r="X161" i="11"/>
  <c r="U162" i="11"/>
  <c r="V162" i="11"/>
  <c r="W162" i="11"/>
  <c r="X162" i="11"/>
  <c r="U163" i="11"/>
  <c r="V163" i="11"/>
  <c r="W163" i="11"/>
  <c r="X163" i="11"/>
  <c r="U164" i="11"/>
  <c r="V164" i="11"/>
  <c r="W164" i="11"/>
  <c r="X164" i="11"/>
  <c r="U165" i="11"/>
  <c r="V165" i="11"/>
  <c r="W165" i="11"/>
  <c r="X165" i="11"/>
  <c r="U166" i="11"/>
  <c r="V166" i="11"/>
  <c r="W166" i="11"/>
  <c r="X166" i="11"/>
  <c r="U167" i="11"/>
  <c r="V167" i="11"/>
  <c r="W167" i="11"/>
  <c r="X167" i="11"/>
  <c r="U168" i="11"/>
  <c r="V168" i="11"/>
  <c r="W168" i="11"/>
  <c r="X168" i="11"/>
  <c r="U169" i="11"/>
  <c r="V169" i="11"/>
  <c r="W169" i="11"/>
  <c r="X169" i="11"/>
  <c r="U170" i="11"/>
  <c r="V170" i="11"/>
  <c r="W170" i="11"/>
  <c r="X170" i="11"/>
  <c r="U171" i="11"/>
  <c r="V171" i="11"/>
  <c r="W171" i="11"/>
  <c r="X171" i="11"/>
  <c r="U172" i="11"/>
  <c r="V172" i="11"/>
  <c r="W172" i="11"/>
  <c r="X172" i="11"/>
  <c r="U173" i="11"/>
  <c r="V173" i="11"/>
  <c r="W173" i="11"/>
  <c r="X173" i="11"/>
  <c r="U174" i="11"/>
  <c r="V174" i="11"/>
  <c r="W174" i="11"/>
  <c r="X174" i="11"/>
  <c r="U175" i="11"/>
  <c r="V175" i="11"/>
  <c r="W175" i="11"/>
  <c r="X175" i="11"/>
  <c r="U176" i="11"/>
  <c r="V176" i="11"/>
  <c r="W176" i="11"/>
  <c r="X176" i="11"/>
  <c r="U177" i="11"/>
  <c r="V177" i="11"/>
  <c r="W177" i="11"/>
  <c r="X177" i="11"/>
  <c r="U178" i="11"/>
  <c r="V178" i="11"/>
  <c r="W178" i="11"/>
  <c r="X178" i="11"/>
  <c r="U179" i="11"/>
  <c r="V179" i="11"/>
  <c r="W179" i="11"/>
  <c r="X179" i="11"/>
  <c r="U180" i="11"/>
  <c r="V180" i="11"/>
  <c r="W180" i="11"/>
  <c r="X180" i="11"/>
  <c r="U181" i="11"/>
  <c r="V181" i="11"/>
  <c r="W181" i="11"/>
  <c r="X181" i="11"/>
  <c r="U182" i="11"/>
  <c r="V182" i="11"/>
  <c r="W182" i="11"/>
  <c r="X182" i="11"/>
  <c r="U183" i="11"/>
  <c r="V183" i="11"/>
  <c r="W183" i="11"/>
  <c r="X183" i="11"/>
  <c r="U184" i="11"/>
  <c r="V184" i="11"/>
  <c r="W184" i="11"/>
  <c r="X184" i="11"/>
  <c r="U185" i="11"/>
  <c r="V185" i="11"/>
  <c r="W185" i="11"/>
  <c r="X185" i="11"/>
  <c r="U186" i="11"/>
  <c r="V186" i="11"/>
  <c r="W186" i="11"/>
  <c r="X186" i="11"/>
  <c r="U187" i="11"/>
  <c r="V187" i="11"/>
  <c r="W187" i="11"/>
  <c r="X187" i="11"/>
  <c r="U188" i="11"/>
  <c r="V188" i="11"/>
  <c r="W188" i="11"/>
  <c r="X188" i="11"/>
  <c r="U189" i="11"/>
  <c r="V189" i="11"/>
  <c r="W189" i="11"/>
  <c r="X189" i="11"/>
  <c r="U190" i="11"/>
  <c r="V190" i="11"/>
  <c r="W190" i="11"/>
  <c r="X190" i="11"/>
  <c r="U191" i="11"/>
  <c r="V191" i="11"/>
  <c r="W191" i="11"/>
  <c r="X191" i="11"/>
  <c r="U192" i="11"/>
  <c r="V192" i="11"/>
  <c r="W192" i="11"/>
  <c r="X192" i="11"/>
  <c r="U193" i="11"/>
  <c r="V193" i="11"/>
  <c r="W193" i="11"/>
  <c r="X193" i="11"/>
  <c r="U194" i="11"/>
  <c r="V194" i="11"/>
  <c r="W194" i="11"/>
  <c r="X194" i="11"/>
  <c r="U195" i="11"/>
  <c r="V195" i="11"/>
  <c r="W195" i="11"/>
  <c r="X195" i="11"/>
  <c r="U196" i="11"/>
  <c r="V196" i="11"/>
  <c r="W196" i="11"/>
  <c r="X196" i="11"/>
  <c r="U197" i="11"/>
  <c r="V197" i="11"/>
  <c r="W197" i="11"/>
  <c r="X197" i="11"/>
  <c r="U198" i="11"/>
  <c r="V198" i="11"/>
  <c r="W198" i="11"/>
  <c r="X198" i="11"/>
  <c r="U199" i="11"/>
  <c r="V199" i="11"/>
  <c r="W199" i="11"/>
  <c r="X199" i="11"/>
  <c r="U200" i="11"/>
  <c r="V200" i="11"/>
  <c r="W200" i="11"/>
  <c r="X200" i="11"/>
  <c r="U201" i="11"/>
  <c r="V201" i="11"/>
  <c r="W201" i="11"/>
  <c r="X201" i="11"/>
  <c r="U202" i="11"/>
  <c r="V202" i="11"/>
  <c r="W202" i="11"/>
  <c r="X202" i="11"/>
  <c r="U203" i="11"/>
  <c r="V203" i="11"/>
  <c r="W203" i="11"/>
  <c r="X203" i="11"/>
  <c r="U204" i="11"/>
  <c r="V204" i="11"/>
  <c r="W204" i="11"/>
  <c r="X204" i="11"/>
  <c r="U205" i="11"/>
  <c r="V205" i="11"/>
  <c r="W205" i="11"/>
  <c r="X205" i="11"/>
  <c r="U206" i="11"/>
  <c r="V206" i="11"/>
  <c r="W206" i="11"/>
  <c r="X206" i="11"/>
  <c r="U207" i="11"/>
  <c r="V207" i="11"/>
  <c r="W207" i="11"/>
  <c r="X207" i="11"/>
  <c r="U208" i="11"/>
  <c r="V208" i="11"/>
  <c r="W208" i="11"/>
  <c r="X208" i="11"/>
  <c r="U209" i="11"/>
  <c r="V209" i="11"/>
  <c r="W209" i="11"/>
  <c r="X209" i="11"/>
  <c r="U210" i="11"/>
  <c r="V210" i="11"/>
  <c r="W210" i="11"/>
  <c r="X210" i="11"/>
  <c r="U211" i="11"/>
  <c r="V211" i="11"/>
  <c r="W211" i="11"/>
  <c r="X211" i="11"/>
  <c r="U212" i="11"/>
  <c r="V212" i="11"/>
  <c r="W212" i="11"/>
  <c r="X212" i="11"/>
  <c r="U213" i="11"/>
  <c r="V213" i="11"/>
  <c r="W213" i="11"/>
  <c r="X213" i="11"/>
  <c r="U214" i="11"/>
  <c r="V214" i="11"/>
  <c r="W214" i="11"/>
  <c r="X214" i="11"/>
  <c r="U215" i="11"/>
  <c r="V215" i="11"/>
  <c r="W215" i="11"/>
  <c r="X215" i="11"/>
  <c r="U216" i="11"/>
  <c r="V216" i="11"/>
  <c r="W216" i="11"/>
  <c r="X216" i="11"/>
  <c r="U217" i="11"/>
  <c r="V217" i="11"/>
  <c r="W217" i="11"/>
  <c r="X217" i="11"/>
  <c r="U218" i="11"/>
  <c r="V218" i="11"/>
  <c r="W218" i="11"/>
  <c r="X218" i="11"/>
  <c r="U219" i="11"/>
  <c r="V219" i="11"/>
  <c r="W219" i="11"/>
  <c r="X219" i="11"/>
  <c r="U220" i="11"/>
  <c r="V220" i="11"/>
  <c r="W220" i="11"/>
  <c r="X220" i="11"/>
  <c r="U221" i="11"/>
  <c r="V221" i="11"/>
  <c r="W221" i="11"/>
  <c r="X221" i="11"/>
  <c r="U222" i="11"/>
  <c r="V222" i="11"/>
  <c r="W222" i="11"/>
  <c r="X222" i="11"/>
  <c r="U223" i="11"/>
  <c r="V223" i="11"/>
  <c r="W223" i="11"/>
  <c r="X223" i="11"/>
  <c r="U224" i="11"/>
  <c r="V224" i="11"/>
  <c r="W224" i="11"/>
  <c r="X224" i="11"/>
  <c r="U225" i="11"/>
  <c r="V225" i="11"/>
  <c r="W225" i="11"/>
  <c r="X225" i="11"/>
  <c r="U226" i="11"/>
  <c r="V226" i="11"/>
  <c r="W226" i="11"/>
  <c r="X226" i="11"/>
  <c r="U227" i="11"/>
  <c r="V227" i="11"/>
  <c r="W227" i="11"/>
  <c r="X227" i="11"/>
  <c r="U228" i="11"/>
  <c r="V228" i="11"/>
  <c r="W228" i="11"/>
  <c r="X228" i="11"/>
  <c r="U229" i="11"/>
  <c r="V229" i="11"/>
  <c r="W229" i="11"/>
  <c r="X229" i="11"/>
  <c r="U230" i="11"/>
  <c r="V230" i="11"/>
  <c r="W230" i="11"/>
  <c r="X230" i="11"/>
  <c r="U231" i="11"/>
  <c r="V231" i="11"/>
  <c r="W231" i="11"/>
  <c r="X231" i="11"/>
  <c r="U232" i="11"/>
  <c r="V232" i="11"/>
  <c r="W232" i="11"/>
  <c r="X232" i="11"/>
  <c r="U233" i="11"/>
  <c r="V233" i="11"/>
  <c r="W233" i="11"/>
  <c r="X233" i="11"/>
  <c r="U234" i="11"/>
  <c r="V234" i="11"/>
  <c r="W234" i="11"/>
  <c r="X234" i="11"/>
  <c r="U235" i="11"/>
  <c r="V235" i="11"/>
  <c r="W235" i="11"/>
  <c r="X235" i="11"/>
  <c r="U236" i="11"/>
  <c r="V236" i="11"/>
  <c r="W236" i="11"/>
  <c r="X236" i="11"/>
  <c r="U237" i="11"/>
  <c r="V237" i="11"/>
  <c r="W237" i="11"/>
  <c r="X237" i="11"/>
  <c r="U238" i="11"/>
  <c r="V238" i="11"/>
  <c r="W238" i="11"/>
  <c r="X238" i="11"/>
  <c r="U239" i="11"/>
  <c r="V239" i="11"/>
  <c r="W239" i="11"/>
  <c r="X239" i="11"/>
  <c r="U240" i="11"/>
  <c r="V240" i="11"/>
  <c r="W240" i="11"/>
  <c r="X240" i="11"/>
  <c r="U4" i="11"/>
  <c r="V4" i="11"/>
  <c r="W4" i="11"/>
  <c r="X4" i="11"/>
  <c r="U5" i="11"/>
  <c r="V5" i="11"/>
  <c r="W5" i="11"/>
  <c r="X5" i="11"/>
  <c r="U6" i="11"/>
  <c r="V6" i="11"/>
  <c r="W6" i="11"/>
  <c r="X6" i="11"/>
  <c r="U7" i="11"/>
  <c r="V7" i="11"/>
  <c r="W7" i="11"/>
  <c r="X7" i="11"/>
  <c r="U8" i="11"/>
  <c r="V8" i="11"/>
  <c r="W8" i="11"/>
  <c r="X8" i="11"/>
  <c r="U9" i="11"/>
  <c r="V9" i="11"/>
  <c r="W9" i="11"/>
  <c r="X9" i="11"/>
  <c r="U10" i="11"/>
  <c r="V10" i="11"/>
  <c r="W10" i="11"/>
  <c r="X10" i="11"/>
  <c r="U11" i="11"/>
  <c r="V11" i="11"/>
  <c r="W11" i="11"/>
  <c r="X11" i="11"/>
  <c r="U12" i="11"/>
  <c r="V12" i="11"/>
  <c r="W12" i="11"/>
  <c r="X12" i="11"/>
  <c r="U13" i="11"/>
  <c r="V13" i="11"/>
  <c r="W13" i="11"/>
  <c r="X13" i="11"/>
  <c r="U14" i="11"/>
  <c r="V14" i="11"/>
  <c r="W14" i="11"/>
  <c r="X14" i="11"/>
  <c r="U15" i="11"/>
  <c r="V15" i="11"/>
  <c r="W15" i="11"/>
  <c r="X15" i="11"/>
  <c r="U16" i="11"/>
  <c r="V16" i="11"/>
  <c r="W16" i="11"/>
  <c r="X16" i="11"/>
  <c r="U17" i="11"/>
  <c r="V17" i="11"/>
  <c r="W17" i="11"/>
  <c r="X17" i="11"/>
  <c r="U18" i="11"/>
  <c r="V18" i="11"/>
  <c r="W18" i="11"/>
  <c r="X18" i="11"/>
  <c r="U19" i="11"/>
  <c r="V19" i="11"/>
  <c r="W19" i="11"/>
  <c r="X19" i="11"/>
  <c r="U20" i="11"/>
  <c r="V20" i="11"/>
  <c r="W20" i="11"/>
  <c r="X20" i="11"/>
  <c r="U21" i="11"/>
  <c r="V21" i="11"/>
  <c r="W21" i="11"/>
  <c r="X21" i="11"/>
  <c r="U22" i="11"/>
  <c r="V22" i="11"/>
  <c r="W22" i="11"/>
  <c r="X22" i="11"/>
  <c r="U23" i="11"/>
  <c r="V23" i="11"/>
  <c r="W23" i="11"/>
  <c r="X23" i="11"/>
  <c r="U24" i="11"/>
  <c r="V24" i="11"/>
  <c r="W24" i="11"/>
  <c r="X24" i="11"/>
  <c r="U25" i="11"/>
  <c r="V25" i="11"/>
  <c r="W25" i="11"/>
  <c r="X25" i="11"/>
  <c r="U26" i="11"/>
  <c r="V26" i="11"/>
  <c r="W26" i="11"/>
  <c r="X26" i="11"/>
  <c r="U27" i="11"/>
  <c r="V27" i="11"/>
  <c r="W27" i="11"/>
  <c r="X27" i="11"/>
  <c r="U28" i="11"/>
  <c r="V28" i="11"/>
  <c r="W28" i="11"/>
  <c r="X28" i="11"/>
  <c r="U29" i="11"/>
  <c r="V29" i="11"/>
  <c r="W29" i="11"/>
  <c r="X29" i="11"/>
  <c r="U30" i="11"/>
  <c r="V30" i="11"/>
  <c r="W30" i="11"/>
  <c r="X30" i="11"/>
  <c r="U31" i="11"/>
  <c r="V31" i="11"/>
  <c r="W31" i="11"/>
  <c r="X31" i="11"/>
  <c r="U32" i="11"/>
  <c r="V32" i="11"/>
  <c r="W32" i="11"/>
  <c r="X32" i="11"/>
  <c r="U33" i="11"/>
  <c r="V33" i="11"/>
  <c r="W33" i="11"/>
  <c r="X33" i="11"/>
  <c r="U34" i="11"/>
  <c r="V34" i="11"/>
  <c r="W34" i="11"/>
  <c r="X34" i="11"/>
  <c r="U35" i="11"/>
  <c r="V35" i="11"/>
  <c r="W35" i="11"/>
  <c r="X35" i="11"/>
  <c r="U36" i="11"/>
  <c r="V36" i="11"/>
  <c r="W36" i="11"/>
  <c r="X36" i="11"/>
  <c r="U37" i="11"/>
  <c r="V37" i="11"/>
  <c r="W37" i="11"/>
  <c r="X37" i="11"/>
  <c r="U38" i="11"/>
  <c r="V38" i="11"/>
  <c r="W38" i="11"/>
  <c r="X38" i="11"/>
  <c r="U39" i="11"/>
  <c r="V39" i="11"/>
  <c r="W39" i="11"/>
  <c r="X39" i="11"/>
  <c r="U40" i="11"/>
  <c r="V40" i="11"/>
  <c r="W40" i="11"/>
  <c r="X40" i="11"/>
  <c r="U41" i="11"/>
  <c r="V41" i="11"/>
  <c r="W41" i="11"/>
  <c r="X41" i="11"/>
  <c r="U42" i="11"/>
  <c r="V42" i="11"/>
  <c r="W42" i="11"/>
  <c r="X42" i="11"/>
  <c r="U43" i="11"/>
  <c r="V43" i="11"/>
  <c r="W43" i="11"/>
  <c r="X43" i="11"/>
  <c r="U44" i="11"/>
  <c r="V44" i="11"/>
  <c r="W44" i="11"/>
  <c r="X44" i="11"/>
  <c r="U45" i="11"/>
  <c r="V45" i="11"/>
  <c r="W45" i="11"/>
  <c r="X45" i="11"/>
  <c r="U46" i="11"/>
  <c r="V46" i="11"/>
  <c r="W46" i="11"/>
  <c r="X46" i="11"/>
  <c r="U47" i="11"/>
  <c r="V47" i="11"/>
  <c r="W47" i="11"/>
  <c r="X47" i="11"/>
  <c r="U48" i="11"/>
  <c r="V48" i="11"/>
  <c r="W48" i="11"/>
  <c r="X48" i="11"/>
  <c r="U49" i="11"/>
  <c r="V49" i="11"/>
  <c r="W49" i="11"/>
  <c r="X49" i="11"/>
  <c r="U50" i="11"/>
  <c r="V50" i="11"/>
  <c r="W50" i="11"/>
  <c r="X50" i="11"/>
  <c r="U51" i="11"/>
  <c r="V51" i="11"/>
  <c r="W51" i="11"/>
  <c r="X51" i="11"/>
  <c r="U52" i="11"/>
  <c r="V52" i="11"/>
  <c r="W52" i="11"/>
  <c r="X52" i="11"/>
  <c r="U53" i="11"/>
  <c r="V53" i="11"/>
  <c r="W53" i="11"/>
  <c r="X53" i="11"/>
  <c r="U54" i="11"/>
  <c r="V54" i="11"/>
  <c r="W54" i="11"/>
  <c r="X54" i="11"/>
  <c r="U55" i="11"/>
  <c r="V55" i="11"/>
  <c r="W55" i="11"/>
  <c r="X55" i="11"/>
  <c r="U56" i="11"/>
  <c r="V56" i="11"/>
  <c r="W56" i="11"/>
  <c r="X56" i="11"/>
  <c r="U57" i="11"/>
  <c r="V57" i="11"/>
  <c r="W57" i="11"/>
  <c r="X57" i="11"/>
  <c r="U58" i="11"/>
  <c r="V58" i="11"/>
  <c r="W58" i="11"/>
  <c r="X58" i="11"/>
  <c r="U59" i="11"/>
  <c r="V59" i="11"/>
  <c r="W59" i="11"/>
  <c r="X59" i="11"/>
  <c r="U60" i="11"/>
  <c r="V60" i="11"/>
  <c r="W60" i="11"/>
  <c r="X60" i="11"/>
  <c r="U61" i="11"/>
  <c r="V61" i="11"/>
  <c r="W61" i="11"/>
  <c r="X61" i="11"/>
  <c r="U62" i="11"/>
  <c r="V62" i="11"/>
  <c r="W62" i="11"/>
  <c r="X62" i="11"/>
  <c r="U63" i="11"/>
  <c r="V63" i="11"/>
  <c r="W63" i="11"/>
  <c r="X63" i="11"/>
  <c r="U64" i="11"/>
  <c r="V64" i="11"/>
  <c r="W64" i="11"/>
  <c r="X64" i="11"/>
  <c r="U65" i="11"/>
  <c r="V65" i="11"/>
  <c r="W65" i="11"/>
  <c r="X65" i="11"/>
  <c r="U66" i="11"/>
  <c r="V66" i="11"/>
  <c r="W66" i="11"/>
  <c r="X66" i="11"/>
  <c r="U67" i="11"/>
  <c r="V67" i="11"/>
  <c r="W67" i="11"/>
  <c r="X67" i="11"/>
  <c r="U68" i="11"/>
  <c r="V68" i="11"/>
  <c r="W68" i="11"/>
  <c r="X68" i="11"/>
  <c r="U69" i="11"/>
  <c r="V69" i="11"/>
  <c r="W69" i="11"/>
  <c r="X69" i="11"/>
  <c r="U70" i="11"/>
  <c r="V70" i="11"/>
  <c r="W70" i="11"/>
  <c r="X70" i="11"/>
  <c r="U71" i="11"/>
  <c r="V71" i="11"/>
  <c r="W71" i="11"/>
  <c r="X71" i="11"/>
  <c r="U72" i="11"/>
  <c r="V72" i="11"/>
  <c r="W72" i="11"/>
  <c r="X72" i="11"/>
  <c r="U73" i="11"/>
  <c r="V73" i="11"/>
  <c r="W73" i="11"/>
  <c r="X73" i="11"/>
  <c r="U74" i="11"/>
  <c r="V74" i="11"/>
  <c r="W74" i="11"/>
  <c r="X74" i="11"/>
  <c r="U75" i="11"/>
  <c r="V75" i="11"/>
  <c r="W75" i="11"/>
  <c r="X75" i="11"/>
  <c r="U76" i="11"/>
  <c r="V76" i="11"/>
  <c r="W76" i="11"/>
  <c r="X76" i="11"/>
  <c r="U77" i="11"/>
  <c r="V77" i="11"/>
  <c r="W77" i="11"/>
  <c r="X77" i="11"/>
  <c r="U78" i="11"/>
  <c r="V78" i="11"/>
  <c r="W78" i="11"/>
  <c r="X78" i="11"/>
  <c r="U79" i="11"/>
  <c r="V79" i="11"/>
  <c r="W79" i="11"/>
  <c r="X79" i="11"/>
  <c r="U80" i="11"/>
  <c r="V80" i="11"/>
  <c r="W80" i="11"/>
  <c r="X80" i="11"/>
  <c r="U81" i="11"/>
  <c r="V81" i="11"/>
  <c r="W81" i="11"/>
  <c r="X81" i="11"/>
  <c r="V3" i="11"/>
  <c r="W3" i="11"/>
  <c r="X3" i="11"/>
  <c r="U3" i="11"/>
  <c r="D3" i="11"/>
  <c r="E498" i="2"/>
  <c r="G498" i="2"/>
  <c r="H498" i="2"/>
  <c r="N498" i="2"/>
  <c r="E499" i="2"/>
  <c r="G499" i="2"/>
  <c r="H499" i="2"/>
  <c r="N499" i="2"/>
  <c r="E500" i="2"/>
  <c r="G500" i="2"/>
  <c r="H500" i="2"/>
  <c r="N500" i="2"/>
  <c r="E501" i="2"/>
  <c r="G501" i="2"/>
  <c r="H501" i="2"/>
  <c r="N501" i="2"/>
  <c r="E502" i="2"/>
  <c r="G502" i="2"/>
  <c r="H502" i="2"/>
  <c r="N502" i="2"/>
  <c r="E503" i="2"/>
  <c r="G503" i="2"/>
  <c r="H503" i="2"/>
  <c r="N503" i="2"/>
  <c r="E504" i="2"/>
  <c r="G504" i="2"/>
  <c r="H504" i="2"/>
  <c r="N504" i="2"/>
  <c r="E505" i="2"/>
  <c r="G505" i="2"/>
  <c r="H505" i="2"/>
  <c r="N505" i="2"/>
  <c r="E506" i="2"/>
  <c r="G506" i="2"/>
  <c r="H506" i="2"/>
  <c r="N506" i="2"/>
  <c r="E507" i="2"/>
  <c r="G507" i="2"/>
  <c r="H507" i="2"/>
  <c r="N507" i="2"/>
  <c r="E508" i="2"/>
  <c r="G508" i="2"/>
  <c r="H508" i="2"/>
  <c r="N508" i="2"/>
  <c r="E497" i="2"/>
  <c r="G497" i="2"/>
  <c r="H497" i="2"/>
  <c r="N497" i="2"/>
  <c r="E669" i="2"/>
  <c r="G669" i="2"/>
  <c r="H669" i="2"/>
  <c r="M669" i="2"/>
  <c r="E670" i="2"/>
  <c r="G670" i="2"/>
  <c r="H670" i="2"/>
  <c r="M670" i="2"/>
  <c r="E671" i="2"/>
  <c r="G671" i="2"/>
  <c r="H671" i="2"/>
  <c r="M671" i="2"/>
  <c r="E672" i="2"/>
  <c r="G672" i="2"/>
  <c r="H672" i="2"/>
  <c r="M672" i="2"/>
  <c r="E673" i="2"/>
  <c r="G673" i="2"/>
  <c r="H673" i="2"/>
  <c r="M673" i="2"/>
  <c r="E674" i="2"/>
  <c r="G674" i="2"/>
  <c r="H674" i="2"/>
  <c r="M674" i="2"/>
  <c r="E675" i="2"/>
  <c r="G675" i="2"/>
  <c r="H675" i="2"/>
  <c r="M675" i="2"/>
  <c r="E676" i="2"/>
  <c r="G676" i="2"/>
  <c r="H676" i="2"/>
  <c r="M676" i="2"/>
  <c r="E677" i="2"/>
  <c r="G677" i="2"/>
  <c r="H677" i="2"/>
  <c r="M677" i="2"/>
  <c r="E678" i="2"/>
  <c r="G678" i="2"/>
  <c r="H678" i="2"/>
  <c r="M678" i="2"/>
  <c r="E679" i="2"/>
  <c r="G679" i="2"/>
  <c r="H679" i="2"/>
  <c r="M679" i="2"/>
  <c r="E668" i="2"/>
  <c r="G668" i="2"/>
  <c r="H668" i="2"/>
  <c r="M668" i="2"/>
  <c r="C662" i="2"/>
  <c r="D662" i="2"/>
  <c r="L662" i="2"/>
  <c r="M662" i="2"/>
  <c r="C655" i="2"/>
  <c r="D655" i="2"/>
  <c r="M655" i="2"/>
  <c r="C656" i="2"/>
  <c r="D656" i="2"/>
  <c r="M656" i="2"/>
  <c r="C657" i="2"/>
  <c r="D657" i="2"/>
  <c r="M657" i="2"/>
  <c r="C658" i="2"/>
  <c r="D658" i="2"/>
  <c r="M658" i="2"/>
  <c r="C659" i="2"/>
  <c r="D659" i="2"/>
  <c r="M659" i="2"/>
  <c r="C660" i="2"/>
  <c r="D660" i="2"/>
  <c r="M660" i="2"/>
  <c r="C661" i="2"/>
  <c r="D661" i="2"/>
  <c r="M661" i="2"/>
  <c r="C654" i="2"/>
  <c r="D654" i="2"/>
  <c r="M654" i="2"/>
  <c r="L655" i="2"/>
  <c r="L656" i="2"/>
  <c r="L657" i="2"/>
  <c r="L658" i="2"/>
  <c r="L659" i="2"/>
  <c r="L660" i="2"/>
  <c r="L661" i="2"/>
  <c r="L654" i="2"/>
  <c r="O687" i="2"/>
  <c r="O688" i="2"/>
  <c r="O689" i="2"/>
  <c r="O690" i="2"/>
  <c r="O691" i="2"/>
  <c r="O692" i="2"/>
  <c r="O693" i="2"/>
  <c r="O694" i="2"/>
  <c r="O695" i="2"/>
  <c r="O696" i="2"/>
  <c r="O697" i="2"/>
  <c r="O698" i="2"/>
  <c r="F668" i="2"/>
  <c r="D669" i="2"/>
  <c r="F669" i="2"/>
  <c r="D670" i="2"/>
  <c r="F670" i="2"/>
  <c r="D671" i="2"/>
  <c r="F671" i="2"/>
  <c r="D672" i="2"/>
  <c r="F672" i="2"/>
  <c r="D673" i="2"/>
  <c r="F673" i="2"/>
  <c r="D674" i="2"/>
  <c r="F674" i="2"/>
  <c r="D675" i="2"/>
  <c r="F675" i="2"/>
  <c r="D676" i="2"/>
  <c r="F676" i="2"/>
  <c r="D677" i="2"/>
  <c r="F677" i="2"/>
  <c r="D678" i="2"/>
  <c r="F678" i="2"/>
  <c r="D679" i="2"/>
  <c r="F679" i="2"/>
  <c r="C735" i="2"/>
  <c r="L703" i="2"/>
  <c r="L704" i="2"/>
  <c r="C736" i="2"/>
  <c r="C733" i="2"/>
  <c r="L734" i="2"/>
  <c r="G412" i="2"/>
  <c r="G413" i="2"/>
  <c r="G414" i="2"/>
  <c r="G415" i="2"/>
  <c r="G416" i="2"/>
  <c r="G417" i="2"/>
  <c r="G418" i="2"/>
  <c r="G420" i="2"/>
  <c r="C420" i="2"/>
  <c r="G421" i="2"/>
  <c r="C734" i="2"/>
  <c r="E724" i="2"/>
  <c r="E718" i="2"/>
  <c r="C728" i="2"/>
  <c r="C707" i="2"/>
  <c r="C724" i="2"/>
  <c r="D724" i="2"/>
  <c r="C718" i="2"/>
  <c r="D718" i="2"/>
  <c r="C725" i="2"/>
  <c r="D725" i="2"/>
  <c r="E725" i="2"/>
  <c r="C719" i="2"/>
  <c r="D719" i="2"/>
  <c r="E719" i="2"/>
  <c r="C726" i="2"/>
  <c r="D726" i="2"/>
  <c r="E726" i="2"/>
  <c r="C720" i="2"/>
  <c r="D720" i="2"/>
  <c r="E720" i="2"/>
  <c r="M637" i="2"/>
  <c r="M638" i="2"/>
  <c r="M639" i="2"/>
  <c r="M640" i="2"/>
  <c r="M641" i="2"/>
  <c r="M642" i="2"/>
  <c r="M643" i="2"/>
  <c r="M644" i="2"/>
  <c r="M645" i="2"/>
  <c r="M646" i="2"/>
  <c r="M647" i="2"/>
  <c r="M636" i="2"/>
  <c r="D636" i="2"/>
  <c r="D637" i="2"/>
  <c r="N688" i="2"/>
  <c r="D638" i="2"/>
  <c r="N689" i="2"/>
  <c r="D639" i="2"/>
  <c r="N690" i="2"/>
  <c r="D640" i="2"/>
  <c r="N691" i="2"/>
  <c r="D641" i="2"/>
  <c r="N692" i="2"/>
  <c r="D642" i="2"/>
  <c r="N693" i="2"/>
  <c r="D643" i="2"/>
  <c r="N694" i="2"/>
  <c r="D644" i="2"/>
  <c r="N695" i="2"/>
  <c r="D645" i="2"/>
  <c r="N696" i="2"/>
  <c r="D646" i="2"/>
  <c r="N697" i="2"/>
  <c r="D647" i="2"/>
  <c r="N698" i="2"/>
  <c r="N687" i="2"/>
  <c r="G71" i="10"/>
  <c r="I71" i="10"/>
  <c r="G72" i="10"/>
  <c r="I72" i="10"/>
  <c r="G73" i="10"/>
  <c r="I73" i="10"/>
  <c r="G74" i="10"/>
  <c r="I74" i="10"/>
  <c r="G75" i="10"/>
  <c r="I75" i="10"/>
  <c r="I78" i="10"/>
  <c r="D109" i="10"/>
  <c r="G84" i="10"/>
  <c r="I84" i="10"/>
  <c r="G85" i="10"/>
  <c r="I85" i="10"/>
  <c r="G86" i="10"/>
  <c r="I86" i="10"/>
  <c r="G87" i="10"/>
  <c r="I87" i="10"/>
  <c r="G88" i="10"/>
  <c r="I88" i="10"/>
  <c r="I91" i="10"/>
  <c r="D110" i="10"/>
  <c r="G97" i="10"/>
  <c r="I97" i="10"/>
  <c r="G98" i="10"/>
  <c r="I98" i="10"/>
  <c r="G99" i="10"/>
  <c r="I99" i="10"/>
  <c r="G100" i="10"/>
  <c r="I100" i="10"/>
  <c r="G101" i="10"/>
  <c r="I101" i="10"/>
  <c r="I104" i="10"/>
  <c r="D111" i="10"/>
  <c r="D113" i="10"/>
  <c r="D114" i="10"/>
  <c r="M703" i="2"/>
  <c r="M704" i="2"/>
  <c r="M688" i="2"/>
  <c r="M689" i="2"/>
  <c r="M690" i="2"/>
  <c r="M691" i="2"/>
  <c r="M692" i="2"/>
  <c r="M693" i="2"/>
  <c r="M694" i="2"/>
  <c r="M695" i="2"/>
  <c r="M696" i="2"/>
  <c r="M697" i="2"/>
  <c r="M698" i="2"/>
  <c r="M687" i="2"/>
  <c r="E39" i="2"/>
  <c r="G39" i="2"/>
  <c r="N39" i="2"/>
  <c r="L688" i="2"/>
  <c r="E40" i="2"/>
  <c r="G40" i="2"/>
  <c r="N40" i="2"/>
  <c r="L689" i="2"/>
  <c r="E41" i="2"/>
  <c r="G41" i="2"/>
  <c r="N41" i="2"/>
  <c r="L690" i="2"/>
  <c r="E42" i="2"/>
  <c r="G42" i="2"/>
  <c r="N42" i="2"/>
  <c r="L691" i="2"/>
  <c r="E43" i="2"/>
  <c r="G43" i="2"/>
  <c r="N43" i="2"/>
  <c r="L692" i="2"/>
  <c r="E44" i="2"/>
  <c r="G44" i="2"/>
  <c r="N44" i="2"/>
  <c r="L693" i="2"/>
  <c r="E45" i="2"/>
  <c r="G45" i="2"/>
  <c r="N45" i="2"/>
  <c r="L694" i="2"/>
  <c r="E46" i="2"/>
  <c r="G46" i="2"/>
  <c r="N46" i="2"/>
  <c r="L695" i="2"/>
  <c r="E47" i="2"/>
  <c r="G47" i="2"/>
  <c r="N47" i="2"/>
  <c r="L696" i="2"/>
  <c r="E48" i="2"/>
  <c r="G48" i="2"/>
  <c r="N48" i="2"/>
  <c r="L697" i="2"/>
  <c r="E49" i="2"/>
  <c r="G49" i="2"/>
  <c r="N49" i="2"/>
  <c r="L698" i="2"/>
  <c r="E38" i="2"/>
  <c r="G38" i="2"/>
  <c r="N38" i="2"/>
  <c r="L687" i="2"/>
  <c r="N573" i="2"/>
  <c r="B71" i="8"/>
  <c r="C618" i="2"/>
  <c r="C613" i="2"/>
  <c r="L618" i="2"/>
  <c r="C616" i="2"/>
  <c r="L617" i="2"/>
  <c r="C615" i="2"/>
  <c r="L616" i="2"/>
  <c r="C614" i="2"/>
  <c r="L615" i="2"/>
  <c r="C604" i="2"/>
  <c r="L605" i="2"/>
  <c r="C603" i="2"/>
  <c r="L604" i="2"/>
  <c r="C605" i="2"/>
  <c r="L606" i="2"/>
  <c r="C606" i="2"/>
  <c r="L607" i="2"/>
  <c r="C607" i="2"/>
  <c r="L608" i="2"/>
  <c r="M605" i="2"/>
  <c r="M606" i="2"/>
  <c r="M607" i="2"/>
  <c r="M608" i="2"/>
  <c r="M604" i="2"/>
  <c r="C596" i="2"/>
  <c r="C595" i="2"/>
  <c r="C598" i="2"/>
  <c r="L595" i="2"/>
  <c r="L596" i="2"/>
  <c r="L594" i="2"/>
  <c r="C593" i="2"/>
  <c r="L593" i="2"/>
  <c r="C594" i="2"/>
  <c r="C586" i="2"/>
  <c r="P586" i="2"/>
  <c r="C585" i="2"/>
  <c r="P585" i="2"/>
  <c r="B573" i="2"/>
  <c r="K572" i="2"/>
  <c r="B571" i="2"/>
  <c r="K571" i="2"/>
  <c r="D561" i="2"/>
  <c r="M570" i="2"/>
  <c r="C561" i="2"/>
  <c r="L570" i="2"/>
  <c r="L564" i="2"/>
  <c r="N574" i="2"/>
  <c r="N572" i="2"/>
  <c r="N571" i="2"/>
  <c r="M564" i="2"/>
  <c r="N567" i="2"/>
  <c r="N566" i="2"/>
  <c r="N565" i="2"/>
  <c r="C580" i="2"/>
  <c r="D580" i="2"/>
  <c r="M562" i="2"/>
  <c r="M561" i="2"/>
  <c r="B580" i="2"/>
  <c r="K561" i="2"/>
  <c r="B637" i="2"/>
  <c r="B638" i="2"/>
  <c r="B639" i="2"/>
  <c r="B640" i="2"/>
  <c r="B641" i="2"/>
  <c r="B642" i="2"/>
  <c r="B643" i="2"/>
  <c r="B644" i="2"/>
  <c r="B645" i="2"/>
  <c r="B646" i="2"/>
  <c r="B647" i="2"/>
  <c r="B592" i="2"/>
  <c r="B584" i="2"/>
  <c r="L586" i="2"/>
  <c r="C587" i="2"/>
  <c r="L585" i="2"/>
  <c r="B587" i="2"/>
  <c r="T3" i="11"/>
  <c r="S3" i="11"/>
  <c r="R3" i="11"/>
  <c r="Q3" i="11"/>
  <c r="P3" i="11"/>
  <c r="O3" i="11"/>
  <c r="N3" i="11"/>
  <c r="M3" i="11"/>
  <c r="L3" i="11"/>
  <c r="K3" i="11"/>
  <c r="C591" i="2"/>
  <c r="B593" i="2"/>
  <c r="B594" i="2"/>
  <c r="B595" i="2"/>
  <c r="B596" i="2"/>
  <c r="C602" i="2"/>
  <c r="B603" i="2"/>
  <c r="B604" i="2"/>
  <c r="B605" i="2"/>
  <c r="B606" i="2"/>
  <c r="B607" i="2"/>
  <c r="C612" i="2"/>
  <c r="B613" i="2"/>
  <c r="B614" i="2"/>
  <c r="B615" i="2"/>
  <c r="B616" i="2"/>
  <c r="B617" i="2"/>
  <c r="C617" i="2"/>
  <c r="B618" i="2"/>
  <c r="C622" i="2"/>
  <c r="B623" i="2"/>
  <c r="B636" i="2"/>
  <c r="B634" i="2"/>
  <c r="C583" i="2"/>
  <c r="B585" i="2"/>
  <c r="B586" i="2"/>
  <c r="B588" i="2"/>
  <c r="E563" i="2"/>
  <c r="E564" i="2"/>
  <c r="E565" i="2"/>
  <c r="E566" i="2"/>
  <c r="E567" i="2"/>
  <c r="B570" i="2"/>
  <c r="E570" i="2"/>
  <c r="E561" i="2"/>
  <c r="B562" i="2"/>
  <c r="B563" i="2"/>
  <c r="B564" i="2"/>
  <c r="B565" i="2"/>
  <c r="B566" i="2"/>
  <c r="B567" i="2"/>
  <c r="B568" i="2"/>
  <c r="C568" i="2"/>
  <c r="D568" i="2"/>
  <c r="E568" i="2"/>
  <c r="E571" i="2"/>
  <c r="B572" i="2"/>
  <c r="C572" i="2"/>
  <c r="D572" i="2"/>
  <c r="E572" i="2"/>
  <c r="E573" i="2"/>
  <c r="B574" i="2"/>
  <c r="C574" i="2"/>
  <c r="D574" i="2"/>
  <c r="E574" i="2"/>
  <c r="B575" i="2"/>
  <c r="C575" i="2"/>
  <c r="D575" i="2"/>
  <c r="E575" i="2"/>
  <c r="B576" i="2"/>
  <c r="C576" i="2"/>
  <c r="D576" i="2"/>
  <c r="E576" i="2"/>
  <c r="B577" i="2"/>
  <c r="E577" i="2"/>
  <c r="B578" i="2"/>
  <c r="B559" i="2"/>
  <c r="E423" i="2"/>
  <c r="H423" i="2"/>
  <c r="E424" i="2"/>
  <c r="H424" i="2"/>
  <c r="E425" i="2"/>
  <c r="H425" i="2"/>
  <c r="E426" i="2"/>
  <c r="H426" i="2"/>
  <c r="E427" i="2"/>
  <c r="H427" i="2"/>
  <c r="E428" i="2"/>
  <c r="H428" i="2"/>
  <c r="E429" i="2"/>
  <c r="H429" i="2"/>
  <c r="H431" i="2"/>
  <c r="H432" i="2"/>
  <c r="O427" i="2"/>
  <c r="E431" i="2"/>
  <c r="C431" i="2"/>
  <c r="E432" i="2"/>
  <c r="C343" i="2"/>
  <c r="D343" i="2"/>
  <c r="E343" i="2"/>
  <c r="B29" i="10"/>
  <c r="D22" i="10"/>
  <c r="F343" i="2"/>
  <c r="G343" i="2"/>
  <c r="E344" i="2"/>
  <c r="C344" i="2"/>
  <c r="G344" i="2"/>
  <c r="E345" i="2"/>
  <c r="C345" i="2"/>
  <c r="G345" i="2"/>
  <c r="E346" i="2"/>
  <c r="C346" i="2"/>
  <c r="G346" i="2"/>
  <c r="E347" i="2"/>
  <c r="C347" i="2"/>
  <c r="G347" i="2"/>
  <c r="E348" i="2"/>
  <c r="C348" i="2"/>
  <c r="G348" i="2"/>
  <c r="G349" i="2"/>
  <c r="H343" i="2"/>
  <c r="D344" i="2"/>
  <c r="D23" i="10"/>
  <c r="F344" i="2"/>
  <c r="H344" i="2"/>
  <c r="D345" i="2"/>
  <c r="D24" i="10"/>
  <c r="F345" i="2"/>
  <c r="H345" i="2"/>
  <c r="D346" i="2"/>
  <c r="D25" i="10"/>
  <c r="F346" i="2"/>
  <c r="H346" i="2"/>
  <c r="D347" i="2"/>
  <c r="D26" i="10"/>
  <c r="F347" i="2"/>
  <c r="H347" i="2"/>
  <c r="D348" i="2"/>
  <c r="D27" i="10"/>
  <c r="F348" i="2"/>
  <c r="H348" i="2"/>
  <c r="N350" i="2"/>
  <c r="C357" i="2"/>
  <c r="D357" i="2"/>
  <c r="E357" i="2"/>
  <c r="B61" i="10"/>
  <c r="D54" i="10"/>
  <c r="F357" i="2"/>
  <c r="G357" i="2"/>
  <c r="E358" i="2"/>
  <c r="C358" i="2"/>
  <c r="G358" i="2"/>
  <c r="E359" i="2"/>
  <c r="C359" i="2"/>
  <c r="G359" i="2"/>
  <c r="E360" i="2"/>
  <c r="C360" i="2"/>
  <c r="G360" i="2"/>
  <c r="E361" i="2"/>
  <c r="C361" i="2"/>
  <c r="G361" i="2"/>
  <c r="E362" i="2"/>
  <c r="C362" i="2"/>
  <c r="G362" i="2"/>
  <c r="F363" i="2"/>
  <c r="H357" i="2"/>
  <c r="D358" i="2"/>
  <c r="D55" i="10"/>
  <c r="F358" i="2"/>
  <c r="H358" i="2"/>
  <c r="D359" i="2"/>
  <c r="D56" i="10"/>
  <c r="F359" i="2"/>
  <c r="H359" i="2"/>
  <c r="D360" i="2"/>
  <c r="D57" i="10"/>
  <c r="F360" i="2"/>
  <c r="H360" i="2"/>
  <c r="D361" i="2"/>
  <c r="D58" i="10"/>
  <c r="F361" i="2"/>
  <c r="H361" i="2"/>
  <c r="D362" i="2"/>
  <c r="D59" i="10"/>
  <c r="F362" i="2"/>
  <c r="H362" i="2"/>
  <c r="N364" i="2"/>
  <c r="N365" i="2"/>
  <c r="C370" i="2"/>
  <c r="D370" i="2"/>
  <c r="E370" i="2"/>
  <c r="D371" i="2"/>
  <c r="C371" i="2"/>
  <c r="E371" i="2"/>
  <c r="D372" i="2"/>
  <c r="C372" i="2"/>
  <c r="E372" i="2"/>
  <c r="D373" i="2"/>
  <c r="C373" i="2"/>
  <c r="E373" i="2"/>
  <c r="D374" i="2"/>
  <c r="C374" i="2"/>
  <c r="E374" i="2"/>
  <c r="D375" i="2"/>
  <c r="C375" i="2"/>
  <c r="E375" i="2"/>
  <c r="D376" i="2"/>
  <c r="C376" i="2"/>
  <c r="E376" i="2"/>
  <c r="E377" i="2"/>
  <c r="F370" i="2"/>
  <c r="F371" i="2"/>
  <c r="F372" i="2"/>
  <c r="F373" i="2"/>
  <c r="F374" i="2"/>
  <c r="F375" i="2"/>
  <c r="F376" i="2"/>
  <c r="C385" i="2"/>
  <c r="D385" i="2"/>
  <c r="C386" i="2"/>
  <c r="D386" i="2"/>
  <c r="N385" i="2"/>
  <c r="C395" i="2"/>
  <c r="D395" i="2"/>
  <c r="C396" i="2"/>
  <c r="D396" i="2"/>
  <c r="C397" i="2"/>
  <c r="D397" i="2"/>
  <c r="C398" i="2"/>
  <c r="D398" i="2"/>
  <c r="O401" i="2"/>
  <c r="C405" i="2"/>
  <c r="C406" i="2"/>
  <c r="M406" i="2"/>
  <c r="D412" i="2"/>
  <c r="D413" i="2"/>
  <c r="D414" i="2"/>
  <c r="D415" i="2"/>
  <c r="D416" i="2"/>
  <c r="D417" i="2"/>
  <c r="D418" i="2"/>
  <c r="G423" i="2"/>
  <c r="G424" i="2"/>
  <c r="G425" i="2"/>
  <c r="G426" i="2"/>
  <c r="G427" i="2"/>
  <c r="G428" i="2"/>
  <c r="G429" i="2"/>
  <c r="C437" i="2"/>
  <c r="D437" i="2"/>
  <c r="C438" i="2"/>
  <c r="D438" i="2"/>
  <c r="M440" i="2"/>
  <c r="C450" i="2"/>
  <c r="D450" i="2"/>
  <c r="C451" i="2"/>
  <c r="D451" i="2"/>
  <c r="C452" i="2"/>
  <c r="D452" i="2"/>
  <c r="C453" i="2"/>
  <c r="D453" i="2"/>
  <c r="C467" i="2"/>
  <c r="D467" i="2"/>
  <c r="C468" i="2"/>
  <c r="D468" i="2"/>
  <c r="C469" i="2"/>
  <c r="D469" i="2"/>
  <c r="C470" i="2"/>
  <c r="D470" i="2"/>
  <c r="C471" i="2"/>
  <c r="D471" i="2"/>
  <c r="M470" i="2"/>
  <c r="D478" i="2"/>
  <c r="F478" i="2"/>
  <c r="C486" i="2"/>
  <c r="L478" i="2"/>
  <c r="D479" i="2"/>
  <c r="F479" i="2"/>
  <c r="D480" i="2"/>
  <c r="F480" i="2"/>
  <c r="D481" i="2"/>
  <c r="F481" i="2"/>
  <c r="D482" i="2"/>
  <c r="F482" i="2"/>
  <c r="D483" i="2"/>
  <c r="F483" i="2"/>
  <c r="C487" i="2"/>
  <c r="C488" i="2"/>
  <c r="C489" i="2"/>
  <c r="C490" i="2"/>
  <c r="C491" i="2"/>
  <c r="F497" i="2"/>
  <c r="D498" i="2"/>
  <c r="F498" i="2"/>
  <c r="D499" i="2"/>
  <c r="F499" i="2"/>
  <c r="D500" i="2"/>
  <c r="F500" i="2"/>
  <c r="D501" i="2"/>
  <c r="F501" i="2"/>
  <c r="D502" i="2"/>
  <c r="F502" i="2"/>
  <c r="D503" i="2"/>
  <c r="F503" i="2"/>
  <c r="D504" i="2"/>
  <c r="F504" i="2"/>
  <c r="D505" i="2"/>
  <c r="F505" i="2"/>
  <c r="D506" i="2"/>
  <c r="F506" i="2"/>
  <c r="D507" i="2"/>
  <c r="F507" i="2"/>
  <c r="D508" i="2"/>
  <c r="F508" i="2"/>
  <c r="C523" i="2"/>
  <c r="C524" i="2"/>
  <c r="M524" i="2"/>
  <c r="C525" i="2"/>
  <c r="M525" i="2"/>
  <c r="M526" i="2"/>
  <c r="C531" i="2"/>
  <c r="D531" i="2"/>
  <c r="C532" i="2"/>
  <c r="D532" i="2"/>
  <c r="C533" i="2"/>
  <c r="D533" i="2"/>
  <c r="C534" i="2"/>
  <c r="D534" i="2"/>
  <c r="C535" i="2"/>
  <c r="D535" i="2"/>
  <c r="C543" i="2"/>
  <c r="D543" i="2"/>
  <c r="C544" i="2"/>
  <c r="D544" i="2"/>
  <c r="C545" i="2"/>
  <c r="D545" i="2"/>
  <c r="C546" i="2"/>
  <c r="D546" i="2"/>
  <c r="C547" i="2"/>
  <c r="D547" i="2"/>
  <c r="C548" i="2"/>
  <c r="D548" i="2"/>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3" i="11"/>
  <c r="E3" i="11"/>
  <c r="D4" i="11"/>
  <c r="I4" i="11"/>
  <c r="D5" i="11"/>
  <c r="I5" i="11"/>
  <c r="D6" i="11"/>
  <c r="I6" i="11"/>
  <c r="D7" i="11"/>
  <c r="I7" i="11"/>
  <c r="D8" i="11"/>
  <c r="I8" i="11"/>
  <c r="D9" i="11"/>
  <c r="I9" i="11"/>
  <c r="D10" i="11"/>
  <c r="I10" i="11"/>
  <c r="D11" i="11"/>
  <c r="I11" i="11"/>
  <c r="D12" i="11"/>
  <c r="I12" i="11"/>
  <c r="D13" i="11"/>
  <c r="I13" i="11"/>
  <c r="D14" i="11"/>
  <c r="I14" i="11"/>
  <c r="D15" i="11"/>
  <c r="I15" i="11"/>
  <c r="D16" i="11"/>
  <c r="I16" i="11"/>
  <c r="D17" i="11"/>
  <c r="I17" i="11"/>
  <c r="D18" i="11"/>
  <c r="I18" i="11"/>
  <c r="D19" i="11"/>
  <c r="I19" i="11"/>
  <c r="D20" i="11"/>
  <c r="I20" i="11"/>
  <c r="D21" i="11"/>
  <c r="I21" i="11"/>
  <c r="D22" i="11"/>
  <c r="I22" i="11"/>
  <c r="D23" i="11"/>
  <c r="I23" i="11"/>
  <c r="D24" i="11"/>
  <c r="I24" i="11"/>
  <c r="D25" i="11"/>
  <c r="I25" i="11"/>
  <c r="D26" i="11"/>
  <c r="I26" i="11"/>
  <c r="D27" i="11"/>
  <c r="I27" i="11"/>
  <c r="D28" i="11"/>
  <c r="I28" i="11"/>
  <c r="D29" i="11"/>
  <c r="I29" i="11"/>
  <c r="D30" i="11"/>
  <c r="I30" i="11"/>
  <c r="D31" i="11"/>
  <c r="I31" i="11"/>
  <c r="D32" i="11"/>
  <c r="I32" i="11"/>
  <c r="D33" i="11"/>
  <c r="I33" i="11"/>
  <c r="D34" i="11"/>
  <c r="I34" i="11"/>
  <c r="D35" i="11"/>
  <c r="I35" i="11"/>
  <c r="D36" i="11"/>
  <c r="I36" i="11"/>
  <c r="D37" i="11"/>
  <c r="I37" i="11"/>
  <c r="D38" i="11"/>
  <c r="I38" i="11"/>
  <c r="D39" i="11"/>
  <c r="I39" i="11"/>
  <c r="D40" i="11"/>
  <c r="I40" i="11"/>
  <c r="D41" i="11"/>
  <c r="I41" i="11"/>
  <c r="D42" i="11"/>
  <c r="I42" i="11"/>
  <c r="D43" i="11"/>
  <c r="I43" i="11"/>
  <c r="D44" i="11"/>
  <c r="I44" i="11"/>
  <c r="D45" i="11"/>
  <c r="I45" i="11"/>
  <c r="D46" i="11"/>
  <c r="I46" i="11"/>
  <c r="D47" i="11"/>
  <c r="I47" i="11"/>
  <c r="D48" i="11"/>
  <c r="I48" i="11"/>
  <c r="D49" i="11"/>
  <c r="I49" i="11"/>
  <c r="D50" i="11"/>
  <c r="I50" i="11"/>
  <c r="D51" i="11"/>
  <c r="I51" i="11"/>
  <c r="D52" i="11"/>
  <c r="I52" i="11"/>
  <c r="D53" i="11"/>
  <c r="I53" i="11"/>
  <c r="D54" i="11"/>
  <c r="I54" i="11"/>
  <c r="D55" i="11"/>
  <c r="I55" i="11"/>
  <c r="D56" i="11"/>
  <c r="I56" i="11"/>
  <c r="D57" i="11"/>
  <c r="I57" i="11"/>
  <c r="D58" i="11"/>
  <c r="I58" i="11"/>
  <c r="D59" i="11"/>
  <c r="I59" i="11"/>
  <c r="D60" i="11"/>
  <c r="I60" i="11"/>
  <c r="D61" i="11"/>
  <c r="I61" i="11"/>
  <c r="D62" i="11"/>
  <c r="I62" i="11"/>
  <c r="D63" i="11"/>
  <c r="I63" i="11"/>
  <c r="D64" i="11"/>
  <c r="I64" i="11"/>
  <c r="D65" i="11"/>
  <c r="I65" i="11"/>
  <c r="D66" i="11"/>
  <c r="I66" i="11"/>
  <c r="D67" i="11"/>
  <c r="I67" i="11"/>
  <c r="D68" i="11"/>
  <c r="I68" i="11"/>
  <c r="D69" i="11"/>
  <c r="I69" i="11"/>
  <c r="D70" i="11"/>
  <c r="I70" i="11"/>
  <c r="D71" i="11"/>
  <c r="I71" i="11"/>
  <c r="D72" i="11"/>
  <c r="I72" i="11"/>
  <c r="D73" i="11"/>
  <c r="I73" i="11"/>
  <c r="D74" i="11"/>
  <c r="I74" i="11"/>
  <c r="D75" i="11"/>
  <c r="I75" i="11"/>
  <c r="D76" i="11"/>
  <c r="I76" i="11"/>
  <c r="D77" i="11"/>
  <c r="I77" i="11"/>
  <c r="D78" i="11"/>
  <c r="I78" i="11"/>
  <c r="D79" i="11"/>
  <c r="I79" i="11"/>
  <c r="D80" i="11"/>
  <c r="I80" i="11"/>
  <c r="D81" i="11"/>
  <c r="I81" i="11"/>
  <c r="D82" i="11"/>
  <c r="I82" i="11"/>
  <c r="D83" i="11"/>
  <c r="I83" i="11"/>
  <c r="D84" i="11"/>
  <c r="I84" i="11"/>
  <c r="D85" i="11"/>
  <c r="I85" i="11"/>
  <c r="D86" i="11"/>
  <c r="I86" i="11"/>
  <c r="D87" i="11"/>
  <c r="I87" i="11"/>
  <c r="D88" i="11"/>
  <c r="I88" i="11"/>
  <c r="D89" i="11"/>
  <c r="I89" i="11"/>
  <c r="D90" i="11"/>
  <c r="I90" i="11"/>
  <c r="D91" i="11"/>
  <c r="I91" i="11"/>
  <c r="D92" i="11"/>
  <c r="I92" i="11"/>
  <c r="D93" i="11"/>
  <c r="I93" i="11"/>
  <c r="D94" i="11"/>
  <c r="I94" i="11"/>
  <c r="D95" i="11"/>
  <c r="I95" i="11"/>
  <c r="D96" i="11"/>
  <c r="I96" i="11"/>
  <c r="D97" i="11"/>
  <c r="I97" i="11"/>
  <c r="D98" i="11"/>
  <c r="I98" i="11"/>
  <c r="D99" i="11"/>
  <c r="I99" i="11"/>
  <c r="D100" i="11"/>
  <c r="I100" i="11"/>
  <c r="D101" i="11"/>
  <c r="I101" i="11"/>
  <c r="D102" i="11"/>
  <c r="I102" i="11"/>
  <c r="D103" i="11"/>
  <c r="I103" i="11"/>
  <c r="D104" i="11"/>
  <c r="I104" i="11"/>
  <c r="D105" i="11"/>
  <c r="I105" i="11"/>
  <c r="D106" i="11"/>
  <c r="I106" i="11"/>
  <c r="D107" i="11"/>
  <c r="I107" i="11"/>
  <c r="D108" i="11"/>
  <c r="I108" i="11"/>
  <c r="D109" i="11"/>
  <c r="I109" i="11"/>
  <c r="D110" i="11"/>
  <c r="I110" i="11"/>
  <c r="D111" i="11"/>
  <c r="I111" i="11"/>
  <c r="D112" i="11"/>
  <c r="I112" i="11"/>
  <c r="D113" i="11"/>
  <c r="I113" i="11"/>
  <c r="D114" i="11"/>
  <c r="I114" i="11"/>
  <c r="D115" i="11"/>
  <c r="I115" i="11"/>
  <c r="D116" i="11"/>
  <c r="I116" i="11"/>
  <c r="D117" i="11"/>
  <c r="I117" i="11"/>
  <c r="D118" i="11"/>
  <c r="I118" i="11"/>
  <c r="D119" i="11"/>
  <c r="I119" i="11"/>
  <c r="D120" i="11"/>
  <c r="I120" i="11"/>
  <c r="D121" i="11"/>
  <c r="I121" i="11"/>
  <c r="D122" i="11"/>
  <c r="I122" i="11"/>
  <c r="D123" i="11"/>
  <c r="I123" i="11"/>
  <c r="D124" i="11"/>
  <c r="I124" i="11"/>
  <c r="D125" i="11"/>
  <c r="I125" i="11"/>
  <c r="D126" i="11"/>
  <c r="I126" i="11"/>
  <c r="D127" i="11"/>
  <c r="I127" i="11"/>
  <c r="D128" i="11"/>
  <c r="I128" i="11"/>
  <c r="D129" i="11"/>
  <c r="I129" i="11"/>
  <c r="D130" i="11"/>
  <c r="I130" i="11"/>
  <c r="D131" i="11"/>
  <c r="I131" i="11"/>
  <c r="D132" i="11"/>
  <c r="I132" i="11"/>
  <c r="D133" i="11"/>
  <c r="I133" i="11"/>
  <c r="D134" i="11"/>
  <c r="I134" i="11"/>
  <c r="D135" i="11"/>
  <c r="I135" i="11"/>
  <c r="D136" i="11"/>
  <c r="I136" i="11"/>
  <c r="D137" i="11"/>
  <c r="I137" i="11"/>
  <c r="D138" i="11"/>
  <c r="I138" i="11"/>
  <c r="D139" i="11"/>
  <c r="I139" i="11"/>
  <c r="D140" i="11"/>
  <c r="I140" i="11"/>
  <c r="D141" i="11"/>
  <c r="I141" i="11"/>
  <c r="D142" i="11"/>
  <c r="I142" i="11"/>
  <c r="D143" i="11"/>
  <c r="I143" i="11"/>
  <c r="D144" i="11"/>
  <c r="I144" i="11"/>
  <c r="D145" i="11"/>
  <c r="I145" i="11"/>
  <c r="D146" i="11"/>
  <c r="I146" i="11"/>
  <c r="D147" i="11"/>
  <c r="I147" i="11"/>
  <c r="D148" i="11"/>
  <c r="I148" i="11"/>
  <c r="D149" i="11"/>
  <c r="I149" i="11"/>
  <c r="D150" i="11"/>
  <c r="I150" i="11"/>
  <c r="D151" i="11"/>
  <c r="I151" i="11"/>
  <c r="D152" i="11"/>
  <c r="I152" i="11"/>
  <c r="D153" i="11"/>
  <c r="I153" i="11"/>
  <c r="D154" i="11"/>
  <c r="I154" i="11"/>
  <c r="D155" i="11"/>
  <c r="I155" i="11"/>
  <c r="D156" i="11"/>
  <c r="I156" i="11"/>
  <c r="D157" i="11"/>
  <c r="I157" i="11"/>
  <c r="D158" i="11"/>
  <c r="I158" i="11"/>
  <c r="D159" i="11"/>
  <c r="I159" i="11"/>
  <c r="D160" i="11"/>
  <c r="I160" i="11"/>
  <c r="D161" i="11"/>
  <c r="I161" i="11"/>
  <c r="D162" i="11"/>
  <c r="I162" i="11"/>
  <c r="D163" i="11"/>
  <c r="I163" i="11"/>
  <c r="D164" i="11"/>
  <c r="I164" i="11"/>
  <c r="D165" i="11"/>
  <c r="I165" i="11"/>
  <c r="D166" i="11"/>
  <c r="I166" i="11"/>
  <c r="D167" i="11"/>
  <c r="I167" i="11"/>
  <c r="D168" i="11"/>
  <c r="I168" i="11"/>
  <c r="D169" i="11"/>
  <c r="I169" i="11"/>
  <c r="D170" i="11"/>
  <c r="I170" i="11"/>
  <c r="D171" i="11"/>
  <c r="I171" i="11"/>
  <c r="D172" i="11"/>
  <c r="I172" i="11"/>
  <c r="D173" i="11"/>
  <c r="I173" i="11"/>
  <c r="D174" i="11"/>
  <c r="I174" i="11"/>
  <c r="D175" i="11"/>
  <c r="I175" i="11"/>
  <c r="D176" i="11"/>
  <c r="I176" i="11"/>
  <c r="D177" i="11"/>
  <c r="I177" i="11"/>
  <c r="D178" i="11"/>
  <c r="I178" i="11"/>
  <c r="D179" i="11"/>
  <c r="I179" i="11"/>
  <c r="D180" i="11"/>
  <c r="I180" i="11"/>
  <c r="D181" i="11"/>
  <c r="I181" i="11"/>
  <c r="D182" i="11"/>
  <c r="I182" i="11"/>
  <c r="D183" i="11"/>
  <c r="I183" i="11"/>
  <c r="D184" i="11"/>
  <c r="I184" i="11"/>
  <c r="D185" i="11"/>
  <c r="I185" i="11"/>
  <c r="D186" i="11"/>
  <c r="I186" i="11"/>
  <c r="D187" i="11"/>
  <c r="I187" i="11"/>
  <c r="D188" i="11"/>
  <c r="I188" i="11"/>
  <c r="D189" i="11"/>
  <c r="I189" i="11"/>
  <c r="D190" i="11"/>
  <c r="I190" i="11"/>
  <c r="D191" i="11"/>
  <c r="I191" i="11"/>
  <c r="D192" i="11"/>
  <c r="I192" i="11"/>
  <c r="D193" i="11"/>
  <c r="I193" i="11"/>
  <c r="D194" i="11"/>
  <c r="I194" i="11"/>
  <c r="D195" i="11"/>
  <c r="I195" i="11"/>
  <c r="D196" i="11"/>
  <c r="I196" i="11"/>
  <c r="D197" i="11"/>
  <c r="I197" i="11"/>
  <c r="D198" i="11"/>
  <c r="I198" i="11"/>
  <c r="D199" i="11"/>
  <c r="I199" i="11"/>
  <c r="D200" i="11"/>
  <c r="I200" i="11"/>
  <c r="D201" i="11"/>
  <c r="I201" i="11"/>
  <c r="D202" i="11"/>
  <c r="I202" i="11"/>
  <c r="D203" i="11"/>
  <c r="I203" i="11"/>
  <c r="D204" i="11"/>
  <c r="I204" i="11"/>
  <c r="D205" i="11"/>
  <c r="I205" i="11"/>
  <c r="D206" i="11"/>
  <c r="I206" i="11"/>
  <c r="D207" i="11"/>
  <c r="I207" i="11"/>
  <c r="D208" i="11"/>
  <c r="I208" i="11"/>
  <c r="D209" i="11"/>
  <c r="I209" i="11"/>
  <c r="D210" i="11"/>
  <c r="I210" i="11"/>
  <c r="D211" i="11"/>
  <c r="I211" i="11"/>
  <c r="D212" i="11"/>
  <c r="I212" i="11"/>
  <c r="D213" i="11"/>
  <c r="I213" i="11"/>
  <c r="D214" i="11"/>
  <c r="I214" i="11"/>
  <c r="D215" i="11"/>
  <c r="I215" i="11"/>
  <c r="D216" i="11"/>
  <c r="I216" i="11"/>
  <c r="D217" i="11"/>
  <c r="I217" i="11"/>
  <c r="D218" i="11"/>
  <c r="I218" i="11"/>
  <c r="D219" i="11"/>
  <c r="I219" i="11"/>
  <c r="D220" i="11"/>
  <c r="I220" i="11"/>
  <c r="D221" i="11"/>
  <c r="I221" i="11"/>
  <c r="D222" i="11"/>
  <c r="I222" i="11"/>
  <c r="D223" i="11"/>
  <c r="I223" i="11"/>
  <c r="D224" i="11"/>
  <c r="I224" i="11"/>
  <c r="D225" i="11"/>
  <c r="I225" i="11"/>
  <c r="D226" i="11"/>
  <c r="I226" i="11"/>
  <c r="D227" i="11"/>
  <c r="I227" i="11"/>
  <c r="D228" i="11"/>
  <c r="I228" i="11"/>
  <c r="D229" i="11"/>
  <c r="I229" i="11"/>
  <c r="D230" i="11"/>
  <c r="I230" i="11"/>
  <c r="D231" i="11"/>
  <c r="I231" i="11"/>
  <c r="D232" i="11"/>
  <c r="I232" i="11"/>
  <c r="D233" i="11"/>
  <c r="I233" i="11"/>
  <c r="D234" i="11"/>
  <c r="I234" i="11"/>
  <c r="D235" i="11"/>
  <c r="I235" i="11"/>
  <c r="D236" i="11"/>
  <c r="I236" i="11"/>
  <c r="D237" i="11"/>
  <c r="I237" i="11"/>
  <c r="D238" i="11"/>
  <c r="I238" i="11"/>
  <c r="D239" i="11"/>
  <c r="I239" i="11"/>
  <c r="D240" i="11"/>
  <c r="I240" i="11"/>
  <c r="D241" i="11"/>
  <c r="I241" i="11"/>
  <c r="D242" i="11"/>
  <c r="I242" i="11"/>
  <c r="D243" i="11"/>
  <c r="I243" i="11"/>
  <c r="D244" i="11"/>
  <c r="I244" i="11"/>
  <c r="D245" i="11"/>
  <c r="I245" i="11"/>
  <c r="D246" i="11"/>
  <c r="I246" i="11"/>
  <c r="D247" i="11"/>
  <c r="I247" i="11"/>
  <c r="D248" i="11"/>
  <c r="I248" i="11"/>
  <c r="D249" i="11"/>
  <c r="I249" i="11"/>
  <c r="D250" i="11"/>
  <c r="I250" i="11"/>
  <c r="D251" i="11"/>
  <c r="I251" i="11"/>
  <c r="D252" i="11"/>
  <c r="I252" i="11"/>
  <c r="D253" i="11"/>
  <c r="I253" i="11"/>
  <c r="D254" i="11"/>
  <c r="I254" i="11"/>
  <c r="D255" i="11"/>
  <c r="I255" i="11"/>
  <c r="D256" i="11"/>
  <c r="I256" i="11"/>
  <c r="D257" i="11"/>
  <c r="I257" i="11"/>
  <c r="D258" i="11"/>
  <c r="I258" i="11"/>
  <c r="D259" i="11"/>
  <c r="I259" i="11"/>
  <c r="D260" i="11"/>
  <c r="I260" i="11"/>
  <c r="D261" i="11"/>
  <c r="I261" i="11"/>
  <c r="D262" i="11"/>
  <c r="I262" i="11"/>
  <c r="D263" i="11"/>
  <c r="I263" i="11"/>
  <c r="D264" i="11"/>
  <c r="I264" i="11"/>
  <c r="D265" i="11"/>
  <c r="I265" i="11"/>
  <c r="D266" i="11"/>
  <c r="I266" i="11"/>
  <c r="D267" i="11"/>
  <c r="I267" i="11"/>
  <c r="D268" i="11"/>
  <c r="I268" i="11"/>
  <c r="D269" i="11"/>
  <c r="I269" i="11"/>
  <c r="D270" i="11"/>
  <c r="I270" i="11"/>
  <c r="D271" i="11"/>
  <c r="I271" i="11"/>
  <c r="D272" i="11"/>
  <c r="I272" i="11"/>
  <c r="D273" i="11"/>
  <c r="I273" i="11"/>
  <c r="D274" i="11"/>
  <c r="I274" i="11"/>
  <c r="D275" i="11"/>
  <c r="I275" i="11"/>
  <c r="D276" i="11"/>
  <c r="I276" i="11"/>
  <c r="D277" i="11"/>
  <c r="I277" i="11"/>
  <c r="D278" i="11"/>
  <c r="I278" i="11"/>
  <c r="D279" i="11"/>
  <c r="I279" i="11"/>
  <c r="D280" i="11"/>
  <c r="I280" i="11"/>
  <c r="D281" i="11"/>
  <c r="I281" i="11"/>
  <c r="D282" i="11"/>
  <c r="I282" i="11"/>
  <c r="D283" i="11"/>
  <c r="I283" i="11"/>
  <c r="D284" i="11"/>
  <c r="I284" i="11"/>
  <c r="D285" i="11"/>
  <c r="I285" i="11"/>
  <c r="D286" i="11"/>
  <c r="I286" i="11"/>
  <c r="D287" i="11"/>
  <c r="I287" i="11"/>
  <c r="D288" i="11"/>
  <c r="I288" i="11"/>
  <c r="D289" i="11"/>
  <c r="I289" i="11"/>
  <c r="D290" i="11"/>
  <c r="I290" i="11"/>
  <c r="D291" i="11"/>
  <c r="I291" i="11"/>
  <c r="D292" i="11"/>
  <c r="I292" i="11"/>
  <c r="D293" i="11"/>
  <c r="I293" i="11"/>
  <c r="D294" i="11"/>
  <c r="I294" i="11"/>
  <c r="D295" i="11"/>
  <c r="I295" i="11"/>
  <c r="D296" i="11"/>
  <c r="I296" i="11"/>
  <c r="D297" i="11"/>
  <c r="I297" i="11"/>
  <c r="D298" i="11"/>
  <c r="I298" i="11"/>
  <c r="D299" i="11"/>
  <c r="I299" i="11"/>
  <c r="D300" i="11"/>
  <c r="I300" i="11"/>
  <c r="D301" i="11"/>
  <c r="I301" i="11"/>
  <c r="D302" i="11"/>
  <c r="I302" i="11"/>
  <c r="D303" i="11"/>
  <c r="I303" i="11"/>
  <c r="D304" i="11"/>
  <c r="I304" i="11"/>
  <c r="D305" i="11"/>
  <c r="I305" i="11"/>
  <c r="D306" i="11"/>
  <c r="I306" i="11"/>
  <c r="D307" i="11"/>
  <c r="I307" i="11"/>
  <c r="D308" i="11"/>
  <c r="I308" i="11"/>
  <c r="D309" i="11"/>
  <c r="I309" i="11"/>
  <c r="D310" i="11"/>
  <c r="I310" i="11"/>
  <c r="D311" i="11"/>
  <c r="I311" i="11"/>
  <c r="D312" i="11"/>
  <c r="I312" i="11"/>
  <c r="D313" i="11"/>
  <c r="I313" i="11"/>
  <c r="D314" i="11"/>
  <c r="I314" i="11"/>
  <c r="D315" i="11"/>
  <c r="I315" i="11"/>
  <c r="D316" i="11"/>
  <c r="I316" i="11"/>
  <c r="D317" i="11"/>
  <c r="I317" i="11"/>
  <c r="D318" i="11"/>
  <c r="I318" i="11"/>
  <c r="D319" i="11"/>
  <c r="I319" i="11"/>
  <c r="D320" i="11"/>
  <c r="I320" i="11"/>
  <c r="D321" i="11"/>
  <c r="I321" i="11"/>
  <c r="D322" i="11"/>
  <c r="I322" i="11"/>
  <c r="D323" i="11"/>
  <c r="I323" i="11"/>
  <c r="D324" i="11"/>
  <c r="I324" i="11"/>
  <c r="D325" i="11"/>
  <c r="I325" i="11"/>
  <c r="D326" i="11"/>
  <c r="I326" i="11"/>
  <c r="D327" i="11"/>
  <c r="I327" i="11"/>
  <c r="D328" i="11"/>
  <c r="I328" i="11"/>
  <c r="D329" i="11"/>
  <c r="I329" i="11"/>
  <c r="D330" i="11"/>
  <c r="I330" i="11"/>
  <c r="D331" i="11"/>
  <c r="I331" i="11"/>
  <c r="D332" i="11"/>
  <c r="I332" i="11"/>
  <c r="D333" i="11"/>
  <c r="I333" i="11"/>
  <c r="D334" i="11"/>
  <c r="I334" i="11"/>
  <c r="D335" i="11"/>
  <c r="I335" i="11"/>
  <c r="D336" i="11"/>
  <c r="I336" i="11"/>
  <c r="D337" i="11"/>
  <c r="I337" i="11"/>
  <c r="D338" i="11"/>
  <c r="I338" i="11"/>
  <c r="D339" i="11"/>
  <c r="I339" i="11"/>
  <c r="D340" i="11"/>
  <c r="I340" i="11"/>
  <c r="D341" i="11"/>
  <c r="I341" i="11"/>
  <c r="D342" i="11"/>
  <c r="I342" i="11"/>
  <c r="D343" i="11"/>
  <c r="I343" i="11"/>
  <c r="D344" i="11"/>
  <c r="I344" i="11"/>
  <c r="D345" i="11"/>
  <c r="I345" i="11"/>
  <c r="D346" i="11"/>
  <c r="I346" i="11"/>
  <c r="D347" i="11"/>
  <c r="I347" i="11"/>
  <c r="D348" i="11"/>
  <c r="I348" i="11"/>
  <c r="D349" i="11"/>
  <c r="I349" i="11"/>
  <c r="D350" i="11"/>
  <c r="I350" i="11"/>
  <c r="D351" i="11"/>
  <c r="I351" i="11"/>
  <c r="D352" i="11"/>
  <c r="I352" i="11"/>
  <c r="D353" i="11"/>
  <c r="I353" i="11"/>
  <c r="D354" i="11"/>
  <c r="I354" i="11"/>
  <c r="D355" i="11"/>
  <c r="I355" i="11"/>
  <c r="D356" i="11"/>
  <c r="I356" i="11"/>
  <c r="D357" i="11"/>
  <c r="I357" i="11"/>
  <c r="D358" i="11"/>
  <c r="I358" i="11"/>
  <c r="D359" i="11"/>
  <c r="I359" i="11"/>
  <c r="D360" i="11"/>
  <c r="I360" i="11"/>
  <c r="D361" i="11"/>
  <c r="I361" i="11"/>
  <c r="D362" i="11"/>
  <c r="I362" i="11"/>
  <c r="D363" i="11"/>
  <c r="I363" i="11"/>
  <c r="D364" i="11"/>
  <c r="I364" i="11"/>
  <c r="D365" i="11"/>
  <c r="I365" i="11"/>
  <c r="D366" i="11"/>
  <c r="I366" i="11"/>
  <c r="D367" i="11"/>
  <c r="I367" i="11"/>
  <c r="D368" i="11"/>
  <c r="I368" i="11"/>
  <c r="D369" i="11"/>
  <c r="I369" i="11"/>
  <c r="D370" i="11"/>
  <c r="I370" i="11"/>
  <c r="D371" i="11"/>
  <c r="I371" i="11"/>
  <c r="D372" i="11"/>
  <c r="I372" i="11"/>
  <c r="D373" i="11"/>
  <c r="I373" i="11"/>
  <c r="D374" i="11"/>
  <c r="I374" i="11"/>
  <c r="D375" i="11"/>
  <c r="I375" i="11"/>
  <c r="D376" i="11"/>
  <c r="I376" i="11"/>
  <c r="D377" i="11"/>
  <c r="I377" i="11"/>
  <c r="D378" i="11"/>
  <c r="I378" i="11"/>
  <c r="D379" i="11"/>
  <c r="I379" i="11"/>
  <c r="D380" i="11"/>
  <c r="I380" i="11"/>
  <c r="D381" i="11"/>
  <c r="I381" i="11"/>
  <c r="D382" i="11"/>
  <c r="I382" i="11"/>
  <c r="D383" i="11"/>
  <c r="I383" i="11"/>
  <c r="D384" i="11"/>
  <c r="I384" i="11"/>
  <c r="D385" i="11"/>
  <c r="I385" i="11"/>
  <c r="D386" i="11"/>
  <c r="I386" i="11"/>
  <c r="D387" i="11"/>
  <c r="I387" i="11"/>
  <c r="D388" i="11"/>
  <c r="I388" i="11"/>
  <c r="D389" i="11"/>
  <c r="I389" i="11"/>
  <c r="D390" i="11"/>
  <c r="I390" i="11"/>
  <c r="D391" i="11"/>
  <c r="I391" i="11"/>
  <c r="D392" i="11"/>
  <c r="I392" i="11"/>
  <c r="D393" i="11"/>
  <c r="I393" i="11"/>
  <c r="D394" i="11"/>
  <c r="I394" i="11"/>
  <c r="D395" i="11"/>
  <c r="I395" i="11"/>
  <c r="D396" i="11"/>
  <c r="I396" i="11"/>
  <c r="D397" i="11"/>
  <c r="I397" i="11"/>
  <c r="D398" i="11"/>
  <c r="I398" i="11"/>
  <c r="D399" i="11"/>
  <c r="I399" i="11"/>
  <c r="D400" i="11"/>
  <c r="I400" i="11"/>
  <c r="D401" i="11"/>
  <c r="I401" i="11"/>
  <c r="D402" i="11"/>
  <c r="I402" i="11"/>
  <c r="D403" i="11"/>
  <c r="I403" i="11"/>
  <c r="D404" i="11"/>
  <c r="I404" i="11"/>
  <c r="D405" i="11"/>
  <c r="I405" i="11"/>
  <c r="D406" i="11"/>
  <c r="I406" i="11"/>
  <c r="D407" i="11"/>
  <c r="I407" i="11"/>
  <c r="D408" i="11"/>
  <c r="I408" i="11"/>
  <c r="D409" i="11"/>
  <c r="I409" i="11"/>
  <c r="D410" i="11"/>
  <c r="I410" i="11"/>
  <c r="D411" i="11"/>
  <c r="I411" i="11"/>
  <c r="D412" i="11"/>
  <c r="I412" i="11"/>
  <c r="D413" i="11"/>
  <c r="I413" i="11"/>
  <c r="D414" i="11"/>
  <c r="I414" i="11"/>
  <c r="D415" i="11"/>
  <c r="I415" i="11"/>
  <c r="D416" i="11"/>
  <c r="I416" i="11"/>
  <c r="D417" i="11"/>
  <c r="I417" i="11"/>
  <c r="D418" i="11"/>
  <c r="I418" i="11"/>
  <c r="D419" i="11"/>
  <c r="I419" i="11"/>
  <c r="D420" i="11"/>
  <c r="I420" i="11"/>
  <c r="D421" i="11"/>
  <c r="I421" i="11"/>
  <c r="D422" i="11"/>
  <c r="I422" i="11"/>
  <c r="D423" i="11"/>
  <c r="I423" i="11"/>
  <c r="D424" i="11"/>
  <c r="I424" i="11"/>
  <c r="D425" i="11"/>
  <c r="I425" i="11"/>
  <c r="D426" i="11"/>
  <c r="I426" i="11"/>
  <c r="D427" i="11"/>
  <c r="I427" i="11"/>
  <c r="D428" i="11"/>
  <c r="I428" i="11"/>
  <c r="D429" i="11"/>
  <c r="I429" i="11"/>
  <c r="D430" i="11"/>
  <c r="I430" i="11"/>
  <c r="D431" i="11"/>
  <c r="I431" i="11"/>
  <c r="D432" i="11"/>
  <c r="I432" i="11"/>
  <c r="D433" i="11"/>
  <c r="I433" i="11"/>
  <c r="D434" i="11"/>
  <c r="I434" i="11"/>
  <c r="D435" i="11"/>
  <c r="I435" i="11"/>
  <c r="D436" i="11"/>
  <c r="I436" i="11"/>
  <c r="D437" i="11"/>
  <c r="I437" i="11"/>
  <c r="D438" i="11"/>
  <c r="I438" i="11"/>
  <c r="D439" i="11"/>
  <c r="I439" i="11"/>
  <c r="D440" i="11"/>
  <c r="I440" i="11"/>
  <c r="D441" i="11"/>
  <c r="I441" i="11"/>
  <c r="D442" i="11"/>
  <c r="I442" i="11"/>
  <c r="D443" i="11"/>
  <c r="I443" i="11"/>
  <c r="D444" i="11"/>
  <c r="I444" i="11"/>
  <c r="D445" i="11"/>
  <c r="I445" i="11"/>
  <c r="D446" i="11"/>
  <c r="I446" i="11"/>
  <c r="D447" i="11"/>
  <c r="I447" i="11"/>
  <c r="D448" i="11"/>
  <c r="I448" i="11"/>
  <c r="D449" i="11"/>
  <c r="I449" i="11"/>
  <c r="D450" i="11"/>
  <c r="I450" i="11"/>
  <c r="D451" i="11"/>
  <c r="I451" i="11"/>
  <c r="D452" i="11"/>
  <c r="I452" i="11"/>
  <c r="D453" i="11"/>
  <c r="I453" i="11"/>
  <c r="D454" i="11"/>
  <c r="I454" i="11"/>
  <c r="D455" i="11"/>
  <c r="I455" i="11"/>
  <c r="D456" i="11"/>
  <c r="I456" i="11"/>
  <c r="D457" i="11"/>
  <c r="I457" i="11"/>
  <c r="D458" i="11"/>
  <c r="I458" i="11"/>
  <c r="D459" i="11"/>
  <c r="I459" i="11"/>
  <c r="D460" i="11"/>
  <c r="I460" i="11"/>
  <c r="D461" i="11"/>
  <c r="I461" i="11"/>
  <c r="D462" i="11"/>
  <c r="I462" i="11"/>
  <c r="D463" i="11"/>
  <c r="I463" i="11"/>
  <c r="D464" i="11"/>
  <c r="I464" i="11"/>
  <c r="D465" i="11"/>
  <c r="I465" i="11"/>
  <c r="D466" i="11"/>
  <c r="I466" i="11"/>
  <c r="D467" i="11"/>
  <c r="I467" i="11"/>
  <c r="D468" i="11"/>
  <c r="I468" i="11"/>
  <c r="D469" i="11"/>
  <c r="I469" i="11"/>
  <c r="D470" i="11"/>
  <c r="I470" i="11"/>
  <c r="D471" i="11"/>
  <c r="I471" i="11"/>
  <c r="D472" i="11"/>
  <c r="I472" i="11"/>
  <c r="D473" i="11"/>
  <c r="I473" i="11"/>
  <c r="D474" i="11"/>
  <c r="I474" i="11"/>
  <c r="D475" i="11"/>
  <c r="I475" i="11"/>
  <c r="D476" i="11"/>
  <c r="I476" i="11"/>
  <c r="D477" i="11"/>
  <c r="I477" i="11"/>
  <c r="D478" i="11"/>
  <c r="I478" i="11"/>
  <c r="D479" i="11"/>
  <c r="I479" i="11"/>
  <c r="D480" i="11"/>
  <c r="I480" i="11"/>
  <c r="D481" i="11"/>
  <c r="I481" i="11"/>
  <c r="D482" i="11"/>
  <c r="I482" i="11"/>
  <c r="D483" i="11"/>
  <c r="I483" i="11"/>
  <c r="D484" i="11"/>
  <c r="I484" i="11"/>
  <c r="D485" i="11"/>
  <c r="I485" i="11"/>
  <c r="D486" i="11"/>
  <c r="I486" i="11"/>
  <c r="D487" i="11"/>
  <c r="I487" i="11"/>
  <c r="D488" i="11"/>
  <c r="I488" i="11"/>
  <c r="D489" i="11"/>
  <c r="I489" i="11"/>
  <c r="D490" i="11"/>
  <c r="I490" i="11"/>
  <c r="D491" i="11"/>
  <c r="I491" i="11"/>
  <c r="D492" i="11"/>
  <c r="I492" i="11"/>
  <c r="D493" i="11"/>
  <c r="I493" i="11"/>
  <c r="D494" i="11"/>
  <c r="I494" i="11"/>
  <c r="D495" i="11"/>
  <c r="I495" i="11"/>
  <c r="D496" i="11"/>
  <c r="I496" i="11"/>
  <c r="D497" i="11"/>
  <c r="I497" i="11"/>
  <c r="D498" i="11"/>
  <c r="I498" i="11"/>
  <c r="D499" i="11"/>
  <c r="I499" i="11"/>
  <c r="D500" i="11"/>
  <c r="I500" i="11"/>
  <c r="D501" i="11"/>
  <c r="I501" i="11"/>
  <c r="I3"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C451" i="11"/>
  <c r="C452" i="11"/>
  <c r="C453" i="11"/>
  <c r="C454" i="11"/>
  <c r="C455" i="11"/>
  <c r="C456" i="11"/>
  <c r="C457" i="11"/>
  <c r="C458" i="11"/>
  <c r="C459" i="11"/>
  <c r="C460" i="11"/>
  <c r="C461" i="11"/>
  <c r="C462" i="11"/>
  <c r="C463" i="11"/>
  <c r="C464" i="11"/>
  <c r="C465" i="11"/>
  <c r="C466" i="11"/>
  <c r="C467" i="11"/>
  <c r="C468" i="11"/>
  <c r="C469" i="11"/>
  <c r="C470" i="11"/>
  <c r="C471" i="11"/>
  <c r="C472" i="11"/>
  <c r="C473" i="11"/>
  <c r="C474" i="11"/>
  <c r="C475" i="11"/>
  <c r="C476" i="11"/>
  <c r="C477" i="11"/>
  <c r="C478" i="11"/>
  <c r="C479" i="11"/>
  <c r="C480" i="11"/>
  <c r="C481" i="11"/>
  <c r="C482" i="11"/>
  <c r="C483" i="11"/>
  <c r="C484" i="11"/>
  <c r="C485" i="11"/>
  <c r="C486" i="11"/>
  <c r="C487" i="11"/>
  <c r="C488" i="11"/>
  <c r="C489" i="11"/>
  <c r="C490" i="11"/>
  <c r="C491" i="11"/>
  <c r="C492" i="11"/>
  <c r="C493" i="11"/>
  <c r="C494" i="11"/>
  <c r="C495" i="11"/>
  <c r="C496" i="11"/>
  <c r="C497" i="11"/>
  <c r="C498" i="11"/>
  <c r="C499" i="11"/>
  <c r="C500" i="11"/>
  <c r="C501" i="11"/>
  <c r="C4" i="11"/>
  <c r="C5" i="11"/>
  <c r="C6" i="11"/>
  <c r="C7" i="11"/>
  <c r="C8" i="11"/>
  <c r="C9" i="11"/>
  <c r="C10" i="11"/>
  <c r="C11" i="11"/>
  <c r="C12" i="11"/>
  <c r="C3" i="11"/>
  <c r="F54" i="12"/>
  <c r="E54" i="12"/>
  <c r="D54" i="12"/>
  <c r="C54" i="12"/>
  <c r="F53" i="12"/>
  <c r="E53" i="12"/>
  <c r="D53" i="12"/>
  <c r="C53" i="12"/>
  <c r="F52" i="12"/>
  <c r="E52" i="12"/>
  <c r="D52" i="12"/>
  <c r="C52" i="12"/>
  <c r="F51" i="12"/>
  <c r="E51" i="12"/>
  <c r="D51" i="12"/>
  <c r="C51" i="12"/>
  <c r="F50" i="12"/>
  <c r="E50" i="12"/>
  <c r="D50" i="12"/>
  <c r="C50" i="12"/>
  <c r="F49" i="12"/>
  <c r="E49" i="12"/>
  <c r="D49" i="12"/>
  <c r="C49" i="12"/>
  <c r="F48" i="12"/>
  <c r="E48" i="12"/>
  <c r="D48" i="12"/>
  <c r="C48" i="12"/>
  <c r="F47" i="12"/>
  <c r="E47" i="12"/>
  <c r="D47" i="12"/>
  <c r="C47" i="12"/>
  <c r="F46" i="12"/>
  <c r="E46" i="12"/>
  <c r="D46" i="12"/>
  <c r="C46" i="12"/>
  <c r="F45" i="12"/>
  <c r="E45" i="12"/>
  <c r="D45" i="12"/>
  <c r="C45" i="12"/>
  <c r="F44" i="12"/>
  <c r="E44" i="12"/>
  <c r="D44" i="12"/>
  <c r="C44" i="12"/>
  <c r="F43" i="12"/>
  <c r="E43" i="12"/>
  <c r="D43" i="12"/>
  <c r="C43" i="12"/>
  <c r="F42" i="12"/>
  <c r="E42" i="12"/>
  <c r="D42" i="12"/>
  <c r="C42" i="12"/>
  <c r="F41" i="12"/>
  <c r="E41" i="12"/>
  <c r="D41" i="12"/>
  <c r="C41" i="12"/>
  <c r="F40" i="12"/>
  <c r="E40" i="12"/>
  <c r="D40" i="12"/>
  <c r="C40" i="12"/>
  <c r="F39" i="12"/>
  <c r="E39" i="12"/>
  <c r="D39" i="12"/>
  <c r="C39" i="12"/>
  <c r="F38" i="12"/>
  <c r="E38" i="12"/>
  <c r="D38" i="12"/>
  <c r="C38" i="12"/>
  <c r="F37" i="12"/>
  <c r="E37" i="12"/>
  <c r="D37" i="12"/>
  <c r="C37" i="12"/>
  <c r="F36" i="12"/>
  <c r="E36" i="12"/>
  <c r="D36" i="12"/>
  <c r="C36" i="12"/>
  <c r="F35" i="12"/>
  <c r="E35" i="12"/>
  <c r="D35" i="12"/>
  <c r="C35" i="12"/>
  <c r="F34" i="12"/>
  <c r="E34" i="12"/>
  <c r="D34" i="12"/>
  <c r="C34" i="12"/>
  <c r="C206" i="2"/>
  <c r="I27" i="12"/>
  <c r="H27" i="12"/>
  <c r="G27" i="12"/>
  <c r="F27" i="12"/>
  <c r="E27" i="12"/>
  <c r="D27" i="12"/>
  <c r="C27" i="12"/>
  <c r="C205" i="2"/>
  <c r="I26" i="12"/>
  <c r="H26" i="12"/>
  <c r="G26" i="12"/>
  <c r="F26" i="12"/>
  <c r="E26" i="12"/>
  <c r="D26" i="12"/>
  <c r="C26" i="12"/>
  <c r="C201" i="2"/>
  <c r="I22" i="12"/>
  <c r="H22" i="12"/>
  <c r="G22" i="12"/>
  <c r="F22" i="12"/>
  <c r="E22" i="12"/>
  <c r="D22" i="12"/>
  <c r="C22" i="12"/>
  <c r="C199" i="2"/>
  <c r="I20" i="12"/>
  <c r="H20" i="12"/>
  <c r="G20" i="12"/>
  <c r="F20" i="12"/>
  <c r="E20" i="12"/>
  <c r="D20" i="12"/>
  <c r="C20" i="12"/>
  <c r="C309" i="2"/>
  <c r="D309" i="2"/>
  <c r="C302" i="2"/>
  <c r="C320" i="2"/>
  <c r="N302" i="2"/>
  <c r="C321" i="2"/>
  <c r="N303" i="2"/>
  <c r="C303" i="2"/>
  <c r="C322" i="2"/>
  <c r="N304" i="2"/>
  <c r="C323" i="2"/>
  <c r="N305" i="2"/>
  <c r="C318" i="2"/>
  <c r="C311" i="2"/>
  <c r="C313" i="2"/>
  <c r="C314" i="2"/>
  <c r="C315" i="2"/>
  <c r="D311" i="2"/>
  <c r="D313" i="2"/>
  <c r="D314" i="2"/>
  <c r="C305" i="2"/>
  <c r="D304" i="2"/>
  <c r="D303" i="2"/>
  <c r="C291" i="2"/>
  <c r="L285" i="2"/>
  <c r="C274" i="2"/>
  <c r="C273" i="2"/>
  <c r="C275" i="2"/>
  <c r="C276" i="2"/>
  <c r="C277" i="2"/>
  <c r="D274" i="2"/>
  <c r="L260" i="2"/>
  <c r="D275" i="2"/>
  <c r="L261" i="2"/>
  <c r="D276" i="2"/>
  <c r="L262" i="2"/>
  <c r="D277" i="2"/>
  <c r="L263" i="2"/>
  <c r="D273" i="2"/>
  <c r="L259" i="2"/>
  <c r="K260" i="2"/>
  <c r="K261" i="2"/>
  <c r="K262" i="2"/>
  <c r="K263" i="2"/>
  <c r="K259" i="2"/>
  <c r="C266" i="2"/>
  <c r="C265" i="2"/>
  <c r="D265" i="2"/>
  <c r="M254" i="2"/>
  <c r="C256" i="2"/>
  <c r="C257" i="2"/>
  <c r="C258" i="2"/>
  <c r="C259" i="2"/>
  <c r="C260" i="2"/>
  <c r="F256" i="2"/>
  <c r="M253" i="2"/>
  <c r="D257" i="2"/>
  <c r="E257" i="2"/>
  <c r="D260" i="2"/>
  <c r="D259" i="2"/>
  <c r="D258" i="2"/>
  <c r="D256" i="2"/>
  <c r="C224" i="2"/>
  <c r="G235" i="2"/>
  <c r="L250" i="2"/>
  <c r="F235" i="2"/>
  <c r="L249" i="2"/>
  <c r="E235" i="2"/>
  <c r="L248" i="2"/>
  <c r="D235" i="2"/>
  <c r="L247" i="2"/>
  <c r="C235" i="2"/>
  <c r="L246" i="2"/>
  <c r="G230" i="2"/>
  <c r="L245" i="2"/>
  <c r="F230" i="2"/>
  <c r="L244" i="2"/>
  <c r="E230" i="2"/>
  <c r="L243" i="2"/>
  <c r="C230" i="2"/>
  <c r="L241" i="2"/>
  <c r="D230" i="2"/>
  <c r="L242" i="2"/>
  <c r="K250" i="2"/>
  <c r="K249" i="2"/>
  <c r="K248" i="2"/>
  <c r="K247" i="2"/>
  <c r="K246" i="2"/>
  <c r="K245" i="2"/>
  <c r="K244" i="2"/>
  <c r="K243" i="2"/>
  <c r="K242" i="2"/>
  <c r="K241" i="2"/>
  <c r="C242" i="2"/>
  <c r="C241" i="2"/>
  <c r="C236" i="2"/>
  <c r="D236" i="2"/>
  <c r="G231" i="2"/>
  <c r="E231" i="2"/>
  <c r="C231" i="2"/>
  <c r="G236" i="2"/>
  <c r="F236" i="2"/>
  <c r="E236" i="2"/>
  <c r="F231" i="2"/>
  <c r="D231" i="2"/>
  <c r="C225" i="2"/>
  <c r="C215" i="2"/>
  <c r="C214" i="2"/>
  <c r="L214" i="2"/>
  <c r="D97" i="2"/>
  <c r="D98" i="2"/>
  <c r="D99" i="2"/>
  <c r="D100" i="2"/>
  <c r="D101" i="2"/>
  <c r="D96" i="2"/>
  <c r="M97" i="2"/>
  <c r="M96" i="2"/>
  <c r="C189" i="2"/>
  <c r="C188" i="2"/>
  <c r="C187" i="2"/>
  <c r="C186" i="2"/>
  <c r="C185" i="2"/>
  <c r="C207" i="2"/>
  <c r="C204" i="2"/>
  <c r="C198" i="2"/>
  <c r="L185" i="2"/>
  <c r="C166" i="2"/>
  <c r="C167" i="2"/>
  <c r="C168" i="2"/>
  <c r="C169" i="2"/>
  <c r="C170" i="2"/>
  <c r="C171" i="2"/>
  <c r="C172" i="2"/>
  <c r="L179" i="2"/>
  <c r="D172" i="2"/>
  <c r="D170" i="2"/>
  <c r="D169" i="2"/>
  <c r="D168" i="2"/>
  <c r="D167" i="2"/>
  <c r="D166" i="2"/>
  <c r="D171" i="2"/>
  <c r="E171" i="2"/>
  <c r="E170" i="2"/>
  <c r="E172" i="2"/>
  <c r="E169" i="2"/>
  <c r="E168" i="2"/>
  <c r="E167" i="2"/>
  <c r="E166" i="2"/>
  <c r="C143" i="2"/>
  <c r="D143" i="2"/>
  <c r="E143" i="2"/>
  <c r="L144" i="2"/>
  <c r="C144" i="2"/>
  <c r="D144" i="2"/>
  <c r="E144" i="2"/>
  <c r="L145" i="2"/>
  <c r="C145" i="2"/>
  <c r="D145" i="2"/>
  <c r="E145" i="2"/>
  <c r="L146" i="2"/>
  <c r="C146" i="2"/>
  <c r="D146" i="2"/>
  <c r="E146" i="2"/>
  <c r="L147" i="2"/>
  <c r="C147" i="2"/>
  <c r="D147" i="2"/>
  <c r="E147" i="2"/>
  <c r="L148" i="2"/>
  <c r="C148" i="2"/>
  <c r="D148" i="2"/>
  <c r="E148" i="2"/>
  <c r="L149" i="2"/>
  <c r="C149" i="2"/>
  <c r="D149" i="2"/>
  <c r="E149" i="2"/>
  <c r="L150" i="2"/>
  <c r="C142" i="2"/>
  <c r="D142" i="2"/>
  <c r="E142" i="2"/>
  <c r="L143" i="2"/>
  <c r="F149" i="2"/>
  <c r="F148" i="2"/>
  <c r="F147" i="2"/>
  <c r="F146" i="2"/>
  <c r="F144" i="2"/>
  <c r="F145" i="2"/>
  <c r="F143" i="2"/>
  <c r="F142" i="2"/>
  <c r="F159" i="2"/>
  <c r="E159" i="2"/>
  <c r="D159" i="2"/>
  <c r="C159" i="2"/>
  <c r="F158" i="2"/>
  <c r="E158" i="2"/>
  <c r="D158" i="2"/>
  <c r="C158" i="2"/>
  <c r="F157" i="2"/>
  <c r="E157" i="2"/>
  <c r="D157" i="2"/>
  <c r="C157" i="2"/>
  <c r="F156" i="2"/>
  <c r="E156" i="2"/>
  <c r="D156" i="2"/>
  <c r="C156" i="2"/>
  <c r="F155" i="2"/>
  <c r="E155" i="2"/>
  <c r="D155" i="2"/>
  <c r="C155" i="2"/>
  <c r="F154" i="2"/>
  <c r="E154" i="2"/>
  <c r="D154" i="2"/>
  <c r="C154" i="2"/>
  <c r="F153" i="2"/>
  <c r="E153" i="2"/>
  <c r="D153" i="2"/>
  <c r="C153" i="2"/>
  <c r="F152" i="2"/>
  <c r="E152" i="2"/>
  <c r="D152" i="2"/>
  <c r="C152" i="2"/>
  <c r="N136" i="2"/>
  <c r="C87" i="2"/>
  <c r="C86" i="2"/>
  <c r="C85" i="2"/>
  <c r="C84" i="2"/>
  <c r="C83" i="2"/>
  <c r="C82" i="2"/>
  <c r="C81" i="2"/>
  <c r="C80" i="2"/>
  <c r="C58" i="2"/>
  <c r="C72" i="2"/>
  <c r="C71" i="2"/>
  <c r="C70" i="2"/>
  <c r="C69" i="2"/>
  <c r="C68" i="2"/>
  <c r="C67" i="2"/>
  <c r="C66" i="2"/>
  <c r="C65" i="2"/>
  <c r="C64" i="2"/>
  <c r="C63" i="2"/>
  <c r="C62" i="2"/>
  <c r="C61" i="2"/>
  <c r="C60" i="2"/>
  <c r="C59" i="2"/>
  <c r="C57" i="2"/>
  <c r="C56" i="2"/>
  <c r="C55" i="2"/>
  <c r="F43" i="2"/>
  <c r="D43" i="2"/>
  <c r="F42" i="2"/>
  <c r="D42" i="2"/>
  <c r="F41" i="2"/>
  <c r="D41" i="2"/>
  <c r="F40" i="2"/>
  <c r="D40" i="2"/>
  <c r="C26" i="2"/>
  <c r="D16" i="2"/>
  <c r="D9" i="2"/>
  <c r="D39" i="2"/>
  <c r="C24" i="2"/>
  <c r="C28" i="2"/>
  <c r="C27" i="2"/>
  <c r="C25" i="2"/>
  <c r="D11" i="2"/>
  <c r="D12" i="2"/>
  <c r="D13" i="2"/>
  <c r="D14" i="2"/>
  <c r="D15" i="2"/>
  <c r="D6" i="2"/>
  <c r="D7" i="2"/>
  <c r="D8" i="2"/>
  <c r="D10" i="2"/>
  <c r="M10" i="2"/>
  <c r="M9" i="2"/>
  <c r="M8" i="2"/>
  <c r="L10" i="2"/>
  <c r="L9" i="2"/>
  <c r="L8" i="2"/>
  <c r="M7" i="2"/>
  <c r="L7" i="2"/>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315" i="11"/>
  <c r="F316" i="11"/>
  <c r="F317" i="11"/>
  <c r="F318" i="11"/>
  <c r="F319" i="11"/>
  <c r="F320" i="11"/>
  <c r="F321" i="11"/>
  <c r="F322" i="11"/>
  <c r="F323" i="11"/>
  <c r="F324" i="11"/>
  <c r="F325" i="11"/>
  <c r="F326" i="11"/>
  <c r="F327" i="11"/>
  <c r="F328" i="11"/>
  <c r="F329" i="11"/>
  <c r="F330" i="11"/>
  <c r="F331" i="11"/>
  <c r="F332" i="11"/>
  <c r="F333" i="11"/>
  <c r="F334" i="11"/>
  <c r="F335" i="11"/>
  <c r="F336" i="11"/>
  <c r="F337" i="11"/>
  <c r="F338" i="11"/>
  <c r="F339" i="11"/>
  <c r="F340" i="11"/>
  <c r="F341" i="11"/>
  <c r="F342" i="11"/>
  <c r="F343" i="11"/>
  <c r="F344" i="11"/>
  <c r="F345" i="11"/>
  <c r="F346" i="11"/>
  <c r="F347" i="11"/>
  <c r="F348" i="11"/>
  <c r="F349" i="11"/>
  <c r="F350" i="11"/>
  <c r="F351" i="11"/>
  <c r="F352" i="11"/>
  <c r="F353" i="11"/>
  <c r="F354" i="11"/>
  <c r="F355" i="11"/>
  <c r="F356" i="11"/>
  <c r="F357" i="11"/>
  <c r="F358" i="11"/>
  <c r="F359" i="11"/>
  <c r="F360" i="11"/>
  <c r="F361" i="11"/>
  <c r="F362" i="11"/>
  <c r="F363" i="11"/>
  <c r="F364" i="11"/>
  <c r="F365" i="11"/>
  <c r="F366" i="11"/>
  <c r="F367" i="11"/>
  <c r="F368" i="11"/>
  <c r="F369" i="11"/>
  <c r="F370" i="11"/>
  <c r="F371" i="11"/>
  <c r="F372" i="11"/>
  <c r="F373" i="11"/>
  <c r="F374" i="11"/>
  <c r="F375" i="11"/>
  <c r="F376" i="11"/>
  <c r="F377" i="11"/>
  <c r="F378" i="11"/>
  <c r="F379" i="11"/>
  <c r="F380" i="11"/>
  <c r="F381" i="11"/>
  <c r="F382" i="11"/>
  <c r="F383" i="11"/>
  <c r="F384" i="11"/>
  <c r="F385" i="11"/>
  <c r="F386" i="11"/>
  <c r="F387" i="11"/>
  <c r="F388" i="11"/>
  <c r="F389" i="11"/>
  <c r="F390" i="11"/>
  <c r="F391" i="11"/>
  <c r="F392" i="11"/>
  <c r="F393" i="11"/>
  <c r="F394" i="11"/>
  <c r="F395" i="11"/>
  <c r="F396" i="11"/>
  <c r="F397" i="11"/>
  <c r="F398" i="11"/>
  <c r="F399" i="11"/>
  <c r="F400" i="11"/>
  <c r="F401" i="11"/>
  <c r="F402" i="11"/>
  <c r="F403" i="11"/>
  <c r="F404" i="11"/>
  <c r="F405" i="11"/>
  <c r="F406" i="11"/>
  <c r="F407" i="11"/>
  <c r="F408" i="11"/>
  <c r="F409" i="11"/>
  <c r="F410" i="11"/>
  <c r="F411" i="11"/>
  <c r="F412" i="11"/>
  <c r="F413" i="11"/>
  <c r="F414" i="11"/>
  <c r="F415" i="11"/>
  <c r="F416" i="11"/>
  <c r="F417" i="11"/>
  <c r="F418" i="11"/>
  <c r="F419" i="11"/>
  <c r="F420" i="11"/>
  <c r="F421" i="11"/>
  <c r="F422" i="11"/>
  <c r="F423" i="11"/>
  <c r="F424" i="11"/>
  <c r="F425" i="11"/>
  <c r="F426" i="11"/>
  <c r="F427" i="11"/>
  <c r="F428" i="11"/>
  <c r="F429" i="11"/>
  <c r="F430" i="11"/>
  <c r="F431" i="11"/>
  <c r="F432" i="11"/>
  <c r="F433" i="11"/>
  <c r="F434" i="11"/>
  <c r="F435" i="11"/>
  <c r="F436" i="11"/>
  <c r="F437" i="11"/>
  <c r="F438" i="11"/>
  <c r="F439" i="11"/>
  <c r="F440" i="11"/>
  <c r="F441" i="11"/>
  <c r="F442" i="11"/>
  <c r="F443" i="11"/>
  <c r="F444" i="11"/>
  <c r="F445" i="11"/>
  <c r="F446" i="11"/>
  <c r="F447" i="11"/>
  <c r="F448" i="11"/>
  <c r="F449" i="11"/>
  <c r="F450" i="11"/>
  <c r="F451" i="11"/>
  <c r="F452" i="11"/>
  <c r="F453" i="11"/>
  <c r="F454" i="11"/>
  <c r="F455" i="11"/>
  <c r="F456" i="11"/>
  <c r="F457" i="11"/>
  <c r="F458" i="11"/>
  <c r="F459" i="11"/>
  <c r="F460" i="11"/>
  <c r="F461" i="11"/>
  <c r="F462" i="11"/>
  <c r="F463" i="11"/>
  <c r="F464" i="11"/>
  <c r="F465" i="11"/>
  <c r="F466" i="11"/>
  <c r="F467" i="11"/>
  <c r="F468" i="11"/>
  <c r="F469" i="11"/>
  <c r="F470" i="11"/>
  <c r="F471" i="11"/>
  <c r="F472" i="11"/>
  <c r="F473" i="11"/>
  <c r="F474" i="11"/>
  <c r="F475" i="11"/>
  <c r="F476" i="11"/>
  <c r="F477" i="11"/>
  <c r="F478" i="11"/>
  <c r="F479" i="11"/>
  <c r="F480" i="11"/>
  <c r="F481" i="11"/>
  <c r="F482" i="11"/>
  <c r="F483" i="11"/>
  <c r="F484" i="11"/>
  <c r="F485" i="11"/>
  <c r="F486" i="11"/>
  <c r="F487" i="11"/>
  <c r="F488" i="11"/>
  <c r="F489" i="11"/>
  <c r="F490" i="11"/>
  <c r="F491" i="11"/>
  <c r="F492" i="11"/>
  <c r="F493" i="11"/>
  <c r="F494" i="11"/>
  <c r="F495" i="11"/>
  <c r="F496" i="11"/>
  <c r="F497" i="11"/>
  <c r="F498" i="11"/>
  <c r="F499" i="11"/>
  <c r="F500" i="11"/>
  <c r="F501" i="11"/>
  <c r="F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455" i="11"/>
  <c r="B456" i="11"/>
  <c r="B457" i="11"/>
  <c r="B458" i="11"/>
  <c r="B459" i="11"/>
  <c r="B460" i="11"/>
  <c r="B461" i="11"/>
  <c r="B462" i="11"/>
  <c r="B463" i="11"/>
  <c r="B464" i="11"/>
  <c r="B465" i="11"/>
  <c r="B466" i="11"/>
  <c r="B467" i="11"/>
  <c r="B468" i="11"/>
  <c r="B469" i="11"/>
  <c r="B470" i="11"/>
  <c r="B471" i="11"/>
  <c r="B472" i="11"/>
  <c r="B473" i="11"/>
  <c r="B474" i="11"/>
  <c r="B475" i="11"/>
  <c r="B476" i="11"/>
  <c r="B477" i="11"/>
  <c r="B478" i="11"/>
  <c r="B479" i="11"/>
  <c r="B480" i="11"/>
  <c r="B481" i="11"/>
  <c r="B482" i="11"/>
  <c r="B483" i="11"/>
  <c r="B484" i="11"/>
  <c r="B485" i="11"/>
  <c r="B486" i="11"/>
  <c r="B487" i="11"/>
  <c r="B488" i="11"/>
  <c r="B489" i="11"/>
  <c r="B490" i="11"/>
  <c r="B491" i="11"/>
  <c r="B492" i="11"/>
  <c r="B493" i="11"/>
  <c r="B494" i="11"/>
  <c r="B495" i="11"/>
  <c r="B496" i="11"/>
  <c r="B497" i="11"/>
  <c r="B498" i="11"/>
  <c r="B499" i="11"/>
  <c r="B500" i="11"/>
  <c r="B501" i="11"/>
  <c r="B3"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4" i="11"/>
  <c r="E5" i="11"/>
  <c r="E6" i="11"/>
  <c r="E7" i="11"/>
  <c r="E8" i="11"/>
  <c r="E9" i="11"/>
  <c r="E10" i="11"/>
  <c r="E11" i="11"/>
  <c r="E12" i="11"/>
  <c r="E13" i="11"/>
  <c r="E14" i="11"/>
  <c r="E15" i="11"/>
  <c r="E16" i="11"/>
  <c r="E17" i="11"/>
  <c r="E18" i="11"/>
  <c r="E19" i="11"/>
  <c r="E20" i="11"/>
  <c r="E21" i="11"/>
  <c r="E22" i="11"/>
  <c r="K154" i="2"/>
  <c r="M143" i="2"/>
  <c r="M144" i="2"/>
  <c r="M145" i="2"/>
  <c r="B15" i="10"/>
  <c r="D8" i="10"/>
  <c r="D9" i="10"/>
  <c r="D10" i="10"/>
  <c r="D11" i="10"/>
  <c r="D12" i="10"/>
  <c r="D13" i="10"/>
  <c r="D7" i="10"/>
  <c r="B43" i="10"/>
  <c r="D36" i="10"/>
  <c r="D37" i="10"/>
  <c r="D38" i="10"/>
  <c r="D39" i="10"/>
  <c r="D40" i="10"/>
  <c r="D41" i="10"/>
  <c r="D47" i="10"/>
  <c r="G35" i="10"/>
  <c r="G36" i="10"/>
  <c r="G37" i="10"/>
  <c r="G38" i="10"/>
  <c r="G39" i="10"/>
  <c r="G40" i="10"/>
  <c r="G41" i="10"/>
  <c r="G43" i="10"/>
  <c r="B45" i="10"/>
  <c r="G7" i="10"/>
  <c r="G8" i="10"/>
  <c r="G9" i="10"/>
  <c r="G10" i="10"/>
  <c r="G11" i="10"/>
  <c r="G12" i="10"/>
  <c r="G13" i="10"/>
  <c r="G15" i="10"/>
  <c r="C17" i="10"/>
  <c r="D35" i="10"/>
  <c r="G76" i="10"/>
  <c r="C77" i="10"/>
  <c r="D77" i="10"/>
  <c r="E77" i="10"/>
  <c r="F77" i="10"/>
  <c r="G89" i="10"/>
  <c r="C90" i="10"/>
  <c r="D90" i="10"/>
  <c r="E90" i="10"/>
  <c r="F90" i="10"/>
  <c r="G102" i="10"/>
  <c r="C103" i="10"/>
  <c r="D103" i="10"/>
  <c r="E103" i="10"/>
  <c r="F103" i="10"/>
  <c r="B107" i="10"/>
  <c r="M146" i="2"/>
  <c r="M147" i="2"/>
  <c r="M148" i="2"/>
  <c r="M149" i="2"/>
  <c r="M150" i="2"/>
  <c r="E260" i="2"/>
  <c r="F7" i="3"/>
  <c r="F6" i="3"/>
  <c r="E256" i="2"/>
  <c r="E259" i="2"/>
  <c r="E258" i="2"/>
  <c r="D81" i="2"/>
  <c r="D82" i="2"/>
  <c r="D83" i="2"/>
  <c r="D84" i="2"/>
  <c r="D85" i="2"/>
  <c r="D86" i="2"/>
  <c r="D87" i="2"/>
  <c r="D80" i="2"/>
  <c r="D55" i="2"/>
  <c r="D56" i="2"/>
  <c r="D57" i="2"/>
  <c r="D58" i="2"/>
  <c r="D59" i="2"/>
  <c r="D60" i="2"/>
  <c r="D61" i="2"/>
  <c r="D62" i="2"/>
  <c r="D63" i="2"/>
  <c r="D64" i="2"/>
  <c r="D65" i="2"/>
  <c r="D66" i="2"/>
  <c r="D67" i="2"/>
  <c r="D68" i="2"/>
  <c r="D69" i="2"/>
  <c r="D70" i="2"/>
  <c r="D71" i="2"/>
  <c r="D72" i="2"/>
  <c r="F44" i="2"/>
  <c r="D44" i="2"/>
  <c r="F45" i="2"/>
  <c r="D46" i="2"/>
  <c r="F46" i="2"/>
  <c r="F47" i="2"/>
  <c r="F48" i="2"/>
  <c r="D48" i="2"/>
  <c r="F49" i="2"/>
  <c r="F38" i="2"/>
  <c r="F39" i="2"/>
  <c r="G21" i="3"/>
  <c r="N21" i="3"/>
  <c r="G20" i="3"/>
  <c r="G19" i="3"/>
  <c r="N19" i="3"/>
  <c r="G18" i="3"/>
  <c r="G17" i="3"/>
  <c r="N17" i="3"/>
  <c r="G16" i="3"/>
  <c r="N16" i="3"/>
  <c r="F21" i="3"/>
  <c r="M21" i="3"/>
  <c r="F20" i="3"/>
  <c r="M20" i="3"/>
  <c r="F19" i="3"/>
  <c r="M19" i="3"/>
  <c r="F18" i="3"/>
  <c r="M18" i="3"/>
  <c r="F17" i="3"/>
  <c r="M17" i="3"/>
  <c r="F16" i="3"/>
  <c r="E21" i="3"/>
  <c r="E20" i="3"/>
  <c r="E19" i="3"/>
  <c r="E18" i="3"/>
  <c r="E17" i="3"/>
  <c r="E16" i="3"/>
  <c r="L16" i="3"/>
  <c r="D21" i="3"/>
  <c r="K21" i="3"/>
  <c r="D20" i="3"/>
  <c r="K20" i="3"/>
  <c r="D19" i="3"/>
  <c r="K19" i="3"/>
  <c r="D18" i="3"/>
  <c r="K18" i="3"/>
  <c r="D17" i="3"/>
  <c r="K17" i="3"/>
  <c r="D16" i="3"/>
  <c r="C21" i="3"/>
  <c r="J21" i="3"/>
  <c r="C20" i="3"/>
  <c r="C19" i="3"/>
  <c r="J19" i="3"/>
  <c r="C18" i="3"/>
  <c r="C17" i="3"/>
  <c r="J17" i="3"/>
  <c r="C16" i="3"/>
  <c r="L17" i="3"/>
  <c r="J18" i="3"/>
  <c r="L18" i="3"/>
  <c r="N18" i="3"/>
  <c r="L19" i="3"/>
  <c r="J20" i="3"/>
  <c r="L20" i="3"/>
  <c r="N20" i="3"/>
  <c r="L21" i="3"/>
  <c r="K16" i="3"/>
  <c r="M16" i="3"/>
  <c r="J16" i="3"/>
  <c r="F8" i="3"/>
  <c r="F11" i="3"/>
  <c r="F9" i="3"/>
  <c r="F10" i="3"/>
  <c r="D214" i="2"/>
  <c r="F258" i="2"/>
  <c r="F260" i="2"/>
  <c r="F257" i="2"/>
  <c r="D215" i="2"/>
  <c r="D266" i="2"/>
  <c r="D49" i="2"/>
  <c r="D47" i="2"/>
  <c r="D45" i="2"/>
  <c r="F259" i="2"/>
  <c r="G9" i="3"/>
  <c r="G8" i="3"/>
  <c r="G11" i="3"/>
  <c r="G6" i="3"/>
  <c r="G10" i="3"/>
  <c r="G7" i="3"/>
  <c r="N380" i="2"/>
  <c r="M705" i="2"/>
  <c r="M706" i="2"/>
  <c r="L705" i="2"/>
  <c r="L706" i="2"/>
  <c r="L461" i="2"/>
</calcChain>
</file>

<file path=xl/comments1.xml><?xml version="1.0" encoding="utf-8"?>
<comments xmlns="http://schemas.openxmlformats.org/spreadsheetml/2006/main">
  <authors>
    <author>Annie Lambla</author>
  </authors>
  <commentList>
    <comment ref="K55" authorId="0">
      <text>
        <r>
          <rPr>
            <b/>
            <sz val="9"/>
            <color indexed="81"/>
            <rFont val="Tahoma"/>
            <family val="2"/>
          </rPr>
          <t>Annie Lambla:</t>
        </r>
        <r>
          <rPr>
            <sz val="9"/>
            <color indexed="81"/>
            <rFont val="Tahoma"/>
            <family val="2"/>
          </rPr>
          <t xml:space="preserve">
Separation of words with periods keeps tags together.
Take a "screen shot" to extract image for your snapshot.
You must paste each word, there is no multiplication ability.</t>
        </r>
      </text>
    </comment>
    <comment ref="G369" authorId="0">
      <text>
        <r>
          <rPr>
            <b/>
            <sz val="9"/>
            <color indexed="81"/>
            <rFont val="Tahoma"/>
            <family val="2"/>
          </rPr>
          <t>Annie Lambla:</t>
        </r>
        <r>
          <rPr>
            <sz val="9"/>
            <color indexed="81"/>
            <rFont val="Tahoma"/>
            <family val="2"/>
          </rPr>
          <t xml:space="preserve">
From 2008 Economic Impact study of farmers' markets by Farmers' Markets Canada (with Agriculture and Agri-Food Canada)</t>
        </r>
      </text>
    </comment>
  </commentList>
</comments>
</file>

<file path=xl/comments2.xml><?xml version="1.0" encoding="utf-8"?>
<comments xmlns="http://schemas.openxmlformats.org/spreadsheetml/2006/main">
  <authors>
    <author>Annie Lambla</author>
  </authors>
  <commentList>
    <comment ref="B32" authorId="0">
      <text>
        <r>
          <rPr>
            <b/>
            <sz val="9"/>
            <color indexed="81"/>
            <rFont val="Tahoma"/>
            <family val="2"/>
          </rPr>
          <t>Annie Lambla:</t>
        </r>
        <r>
          <rPr>
            <sz val="9"/>
            <color indexed="81"/>
            <rFont val="Tahoma"/>
            <family val="2"/>
          </rPr>
          <t xml:space="preserve">
Enter fixed costs for vendor market participation, e.g. Booth Fee</t>
        </r>
      </text>
    </comment>
    <comment ref="C32" authorId="0">
      <text>
        <r>
          <rPr>
            <b/>
            <sz val="9"/>
            <color indexed="81"/>
            <rFont val="Tahoma"/>
            <family val="2"/>
          </rPr>
          <t>Annie Lambla:</t>
        </r>
        <r>
          <rPr>
            <sz val="9"/>
            <color indexed="81"/>
            <rFont val="Tahoma"/>
            <family val="2"/>
          </rPr>
          <t xml:space="preserve">
Adjust these rates to change the hypothetical "time value" areas on the chart (background chart below and at right).  Think of this as the hourly wage you (or vendors) would like to pay various employees.</t>
        </r>
      </text>
    </comment>
    <comment ref="C58" authorId="0">
      <text>
        <r>
          <rPr>
            <b/>
            <sz val="9"/>
            <color indexed="81"/>
            <rFont val="Tahoma"/>
            <family val="2"/>
          </rPr>
          <t xml:space="preserve">Annie Lambla:
</t>
        </r>
        <r>
          <rPr>
            <i/>
            <sz val="9"/>
            <color indexed="81"/>
            <rFont val="Tahoma"/>
            <family val="2"/>
          </rPr>
          <t xml:space="preserve">This chart must be created with manual data transfer into these cells.  See the guide for more information (pp.-----)
</t>
        </r>
        <r>
          <rPr>
            <sz val="9"/>
            <color indexed="81"/>
            <rFont val="Tahoma"/>
            <family val="2"/>
          </rPr>
          <t>For each vendor, enter the number of hours they spent, under the appropriate vendor type heading (Farm Products, Prepared/Processed Foods, Hot/Concession Foods, Arts/Crafts, Services/Other). Then, for the same vendor respondent, enter their average daily market sales gross. This depends on vendor type, number of market days the vendor participates on, whether the vendor produces full- or part-time, and the season; therefore, it is not included in the Impact Toolkit.  However, many markets do collect this information from vendors, so you may consider doing the same if this type of analysis is interesting to you.</t>
        </r>
      </text>
    </comment>
  </commentList>
</comments>
</file>

<file path=xl/sharedStrings.xml><?xml version="1.0" encoding="utf-8"?>
<sst xmlns="http://schemas.openxmlformats.org/spreadsheetml/2006/main" count="1987" uniqueCount="1096">
  <si>
    <t>Survey Number</t>
  </si>
  <si>
    <t>Q1</t>
  </si>
  <si>
    <t>Participating Mkts</t>
  </si>
  <si>
    <t>Yrs here</t>
  </si>
  <si>
    <t>Yrs @ mkts</t>
  </si>
  <si>
    <t>Q2</t>
  </si>
  <si>
    <t>Q4</t>
  </si>
  <si>
    <t>fresh food</t>
  </si>
  <si>
    <t>learning opps</t>
  </si>
  <si>
    <t>community connections</t>
  </si>
  <si>
    <t>trust</t>
  </si>
  <si>
    <t>social hub</t>
  </si>
  <si>
    <t>pos local econ impact</t>
  </si>
  <si>
    <t>sustainable agriculture</t>
  </si>
  <si>
    <t>welcoming</t>
  </si>
  <si>
    <t>reliable</t>
  </si>
  <si>
    <t>entertainment</t>
  </si>
  <si>
    <t>public space</t>
  </si>
  <si>
    <t>family friendly</t>
  </si>
  <si>
    <t>Q5</t>
  </si>
  <si>
    <t>memorable sale</t>
  </si>
  <si>
    <t>Q6</t>
  </si>
  <si>
    <t>community hub</t>
  </si>
  <si>
    <t>Person 1</t>
  </si>
  <si>
    <t>Person 2</t>
  </si>
  <si>
    <t>Person 3</t>
  </si>
  <si>
    <t>Person 4</t>
  </si>
  <si>
    <t>Person 5</t>
  </si>
  <si>
    <t>Q9</t>
  </si>
  <si>
    <t>Q10</t>
  </si>
  <si>
    <t>Mkt time commitment</t>
  </si>
  <si>
    <t>Farm Mkt</t>
  </si>
  <si>
    <t>CSA</t>
  </si>
  <si>
    <t>Retail Direct</t>
  </si>
  <si>
    <t>Restaurant Direct</t>
  </si>
  <si>
    <t>Farm Gate</t>
  </si>
  <si>
    <t>Broker/Distributor</t>
  </si>
  <si>
    <t>Festival/Expo</t>
  </si>
  <si>
    <t>Other</t>
  </si>
  <si>
    <t>Q12</t>
  </si>
  <si>
    <t>Vendor Contact Value</t>
  </si>
  <si>
    <t>Q13</t>
  </si>
  <si>
    <t>Unique Products</t>
  </si>
  <si>
    <t>#Veggies</t>
  </si>
  <si>
    <t>#Fruit</t>
  </si>
  <si>
    <t>#Meat/Poultry/Fish</t>
  </si>
  <si>
    <t>#Dairy/Eggs</t>
  </si>
  <si>
    <t>#Wild/Foraged Foods</t>
  </si>
  <si>
    <t>#Other</t>
  </si>
  <si>
    <t>Q15</t>
  </si>
  <si>
    <t>Average Age</t>
  </si>
  <si>
    <t>Certified?</t>
  </si>
  <si>
    <t>Q18</t>
  </si>
  <si>
    <t>Why/Why no certification</t>
  </si>
  <si>
    <t>a) Total parcel size</t>
  </si>
  <si>
    <t>b) Total cultivated size</t>
  </si>
  <si>
    <t>c) Own or Lease</t>
  </si>
  <si>
    <t>d) Desire to expand</t>
  </si>
  <si>
    <t>e) Primary limitation</t>
  </si>
  <si>
    <t>Distance traveled</t>
  </si>
  <si>
    <t>a) total farm revenue</t>
  </si>
  <si>
    <t>c) % local sales</t>
  </si>
  <si>
    <t>d) define local</t>
  </si>
  <si>
    <t>% fm mkts</t>
  </si>
  <si>
    <t>% this mkt</t>
  </si>
  <si>
    <t>% CSA</t>
  </si>
  <si>
    <t>% restaurant direct</t>
  </si>
  <si>
    <t>% farm gate</t>
  </si>
  <si>
    <t>% local retail</t>
  </si>
  <si>
    <t>% other local sales</t>
  </si>
  <si>
    <t>Other comment</t>
  </si>
  <si>
    <t>Farm Products</t>
  </si>
  <si>
    <t>Prepared/Processed Foods</t>
  </si>
  <si>
    <t>Hot/Concession Food</t>
  </si>
  <si>
    <t>Arts/Crafts</t>
  </si>
  <si>
    <t>Services/Other</t>
  </si>
  <si>
    <t>wild harvested sea asparagus</t>
  </si>
  <si>
    <t>(Other: specify)</t>
  </si>
  <si>
    <t>none</t>
  </si>
  <si>
    <t>50 km</t>
  </si>
  <si>
    <t>(Other: Specify)</t>
  </si>
  <si>
    <t>1- Conventional</t>
  </si>
  <si>
    <t>2- Organic Certified</t>
  </si>
  <si>
    <t>3- Non-Cert Organic</t>
  </si>
  <si>
    <t>4- Heirloom/Heritage</t>
  </si>
  <si>
    <t>5- Biodynamic</t>
  </si>
  <si>
    <t>6- Hothouse</t>
  </si>
  <si>
    <t>7- Hydroponic</t>
  </si>
  <si>
    <t>8- Permaculture</t>
  </si>
  <si>
    <t>9- Non-GMO</t>
  </si>
  <si>
    <t>10- Other</t>
  </si>
  <si>
    <t>b) product sales %</t>
  </si>
  <si>
    <t>1- Sales</t>
  </si>
  <si>
    <t>2- Branding</t>
  </si>
  <si>
    <t>(Other: describe)</t>
  </si>
  <si>
    <t>count</t>
  </si>
  <si>
    <t>Years vendor has sold at this market</t>
  </si>
  <si>
    <t>%</t>
  </si>
  <si>
    <t>1 (first year)</t>
  </si>
  <si>
    <t>2 (started last year</t>
  </si>
  <si>
    <t>3 (started 2010)</t>
  </si>
  <si>
    <t>4-6</t>
  </si>
  <si>
    <t>5-9</t>
  </si>
  <si>
    <t>10 or more</t>
  </si>
  <si>
    <t>Art/Craft</t>
  </si>
  <si>
    <t>1-5%</t>
  </si>
  <si>
    <t>5-25%</t>
  </si>
  <si>
    <t>25-50%</t>
  </si>
  <si>
    <t>50-75%</t>
  </si>
  <si>
    <t>75-95%</t>
  </si>
  <si>
    <t>95-100%</t>
  </si>
  <si>
    <t>Farm Prods</t>
  </si>
  <si>
    <t>Processed</t>
  </si>
  <si>
    <t>Concession</t>
  </si>
  <si>
    <t>total vendors surveyed</t>
  </si>
  <si>
    <t>Other (if specified)</t>
  </si>
  <si>
    <t>Producing income</t>
  </si>
  <si>
    <t>Q3 - Products Sold (Yes (checked) = 1, No = 2)</t>
  </si>
  <si>
    <t>% of total</t>
  </si>
  <si>
    <t xml:space="preserve">TOTAL SURVEYS COLLECTED: </t>
  </si>
  <si>
    <t>trusting relations</t>
  </si>
  <si>
    <t>local econ impact</t>
  </si>
  <si>
    <t>sustainable agr</t>
  </si>
  <si>
    <t>welcoming to all</t>
  </si>
  <si>
    <t>reliable products</t>
  </si>
  <si>
    <t>good entertainment</t>
  </si>
  <si>
    <t># agree</t>
  </si>
  <si>
    <t>% agree</t>
  </si>
  <si>
    <t># strongly agree</t>
  </si>
  <si>
    <t>% strongly agree</t>
  </si>
  <si>
    <t># either</t>
  </si>
  <si>
    <t>% either</t>
  </si>
  <si>
    <t>Connection Type</t>
  </si>
  <si>
    <t>Frequency</t>
  </si>
  <si>
    <t>Spouse</t>
  </si>
  <si>
    <t>Family</t>
  </si>
  <si>
    <t>Mkt.Manager</t>
  </si>
  <si>
    <t>Mkt.Staff</t>
  </si>
  <si>
    <t>Business.Partner</t>
  </si>
  <si>
    <t>Vendor</t>
  </si>
  <si>
    <t>Neighbour</t>
  </si>
  <si>
    <t>Food.Producer.In.Another.Region</t>
  </si>
  <si>
    <t>Processor</t>
  </si>
  <si>
    <t>Friend</t>
  </si>
  <si>
    <t>Customer</t>
  </si>
  <si>
    <t>Financial.Rep</t>
  </si>
  <si>
    <t>Teacher</t>
  </si>
  <si>
    <t>Industry.NonProfit.Association</t>
  </si>
  <si>
    <t>Certifier</t>
  </si>
  <si>
    <t>Supplier</t>
  </si>
  <si>
    <t>Faith.Leader</t>
  </si>
  <si>
    <t>Values</t>
  </si>
  <si>
    <t>Sales</t>
  </si>
  <si>
    <t>Building customer relationships</t>
  </si>
  <si>
    <t>Meeting other vendors</t>
  </si>
  <si>
    <t>Building distribution networks</t>
  </si>
  <si>
    <t>Access to new customers</t>
  </si>
  <si>
    <t>% Yes</t>
  </si>
  <si>
    <t>Proportion</t>
  </si>
  <si>
    <t>weights</t>
  </si>
  <si>
    <t>hrs</t>
  </si>
  <si>
    <t xml:space="preserve">Farmers' market(s) </t>
  </si>
  <si>
    <t>CSA shares</t>
  </si>
  <si>
    <t>Retail direct</t>
  </si>
  <si>
    <t>Restaurant direct</t>
  </si>
  <si>
    <t>Farm gate sales</t>
  </si>
  <si>
    <t>Broker/Distributor sales</t>
  </si>
  <si>
    <t>Festivals/Expos/Exhibitions</t>
  </si>
  <si>
    <t>#4</t>
  </si>
  <si>
    <t>#5</t>
  </si>
  <si>
    <t>#6</t>
  </si>
  <si>
    <t>#7</t>
  </si>
  <si>
    <t>#8</t>
  </si>
  <si>
    <t>#1</t>
  </si>
  <si>
    <t>#2</t>
  </si>
  <si>
    <t>#3</t>
  </si>
  <si>
    <t>Vegetables</t>
  </si>
  <si>
    <t>Fruit</t>
  </si>
  <si>
    <t>Meat/Poultry/Fish</t>
  </si>
  <si>
    <t>Dairy/Eggs</t>
  </si>
  <si>
    <t>Wild/Foraged Foods</t>
  </si>
  <si>
    <t>average</t>
  </si>
  <si>
    <t xml:space="preserve">Maximum </t>
  </si>
  <si>
    <t xml:space="preserve">Minimum </t>
  </si>
  <si>
    <t>Range</t>
  </si>
  <si>
    <t>Median</t>
  </si>
  <si>
    <t>Conventional</t>
  </si>
  <si>
    <t>Organic (Certified)</t>
  </si>
  <si>
    <t>Non-Certified Organic</t>
  </si>
  <si>
    <t>Heirloom/Heritage</t>
  </si>
  <si>
    <t>Biodynamic</t>
  </si>
  <si>
    <t>Hothouse</t>
  </si>
  <si>
    <t>Hydroponic</t>
  </si>
  <si>
    <t>Permaculture</t>
  </si>
  <si>
    <t>Non-GMO</t>
  </si>
  <si>
    <t>Yes</t>
  </si>
  <si>
    <t>No</t>
  </si>
  <si>
    <t>Count</t>
  </si>
  <si>
    <t>19a</t>
  </si>
  <si>
    <t>Total Land</t>
  </si>
  <si>
    <t>Average Parcel Size</t>
  </si>
  <si>
    <t>Total Cultivated Land</t>
  </si>
  <si>
    <t>Average Cultivated Parcel Size</t>
  </si>
  <si>
    <t>Cert Org</t>
  </si>
  <si>
    <t>Non-Cert Org</t>
  </si>
  <si>
    <t>Heirloom Heritage</t>
  </si>
  <si>
    <t>19b</t>
  </si>
  <si>
    <t>Want to produce more</t>
  </si>
  <si>
    <t>At capacity</t>
  </si>
  <si>
    <t>19d</t>
  </si>
  <si>
    <t>19c</t>
  </si>
  <si>
    <t>Own the Land</t>
  </si>
  <si>
    <t>Lease the Land</t>
  </si>
  <si>
    <t>Own the Crop</t>
  </si>
  <si>
    <t>Lease the Crop</t>
  </si>
  <si>
    <t>Total Land size</t>
  </si>
  <si>
    <t>Avg Land size</t>
  </si>
  <si>
    <t>19e</t>
  </si>
  <si>
    <t>Limitations to Expansion</t>
  </si>
  <si>
    <t>Time</t>
  </si>
  <si>
    <t>Energy</t>
  </si>
  <si>
    <t>Money/Cost</t>
  </si>
  <si>
    <t>Access to Land</t>
  </si>
  <si>
    <t>Less than 5 km</t>
  </si>
  <si>
    <t>5-20 km</t>
  </si>
  <si>
    <t>20-50 km</t>
  </si>
  <si>
    <t>50-100 km</t>
  </si>
  <si>
    <t>100-300 km</t>
  </si>
  <si>
    <t>over 300 km</t>
  </si>
  <si>
    <t>total</t>
  </si>
  <si>
    <t>Total farm revenues</t>
  </si>
  <si>
    <t xml:space="preserve">total product sales </t>
  </si>
  <si>
    <t>this market</t>
  </si>
  <si>
    <t>average %</t>
  </si>
  <si>
    <t>total local sales $</t>
  </si>
  <si>
    <t>Farm direct total $</t>
  </si>
  <si>
    <t>Farm direct total % of local sales</t>
  </si>
  <si>
    <t>This mkt's contribution to vendor revenues</t>
  </si>
  <si>
    <t>Revenues from other local sales</t>
  </si>
  <si>
    <t>Revenues from non-local sales</t>
  </si>
  <si>
    <t>Other farm revenue</t>
  </si>
  <si>
    <t>Sales through other local channels</t>
  </si>
  <si>
    <t>Sales through non-local channels</t>
  </si>
  <si>
    <t>Other farm revenue (e.g. Farm dinners, Venue rental, Workshops)</t>
  </si>
  <si>
    <t>Farm gate sales (%)</t>
  </si>
  <si>
    <t>Restaurant sales (%)</t>
  </si>
  <si>
    <t>CSA sales (%)</t>
  </si>
  <si>
    <t>Farmers' market sales (%)</t>
  </si>
  <si>
    <t>Retail sales (%)</t>
  </si>
  <si>
    <t>Other local sales (%)</t>
  </si>
  <si>
    <t>www.wordle.net/create</t>
  </si>
  <si>
    <t>Incubation</t>
  </si>
  <si>
    <t>1-5% of income comes from producing market goods</t>
  </si>
  <si>
    <t>5-25% from production</t>
  </si>
  <si>
    <t>25-50% from production</t>
  </si>
  <si>
    <t>50-75% from production</t>
  </si>
  <si>
    <t>75-95% from production</t>
  </si>
  <si>
    <t>95-100% production</t>
  </si>
  <si>
    <t>Hrs per week</t>
  </si>
  <si>
    <t>0-10</t>
  </si>
  <si>
    <t>20-30</t>
  </si>
  <si>
    <t>30-40</t>
  </si>
  <si>
    <t>40-70</t>
  </si>
  <si>
    <t>70-100</t>
  </si>
  <si>
    <t>10-20</t>
  </si>
  <si>
    <t>100+</t>
  </si>
  <si>
    <t>% who find this sales channel important</t>
  </si>
  <si>
    <t>count of varieties</t>
  </si>
  <si>
    <t>count of vendors</t>
  </si>
  <si>
    <t xml:space="preserve">Survey Number: </t>
  </si>
  <si>
    <t>freq. visit</t>
  </si>
  <si>
    <t>started</t>
  </si>
  <si>
    <t>Q3</t>
  </si>
  <si>
    <t>amt spent</t>
  </si>
  <si>
    <t>destination?</t>
  </si>
  <si>
    <t>distance traveled</t>
  </si>
  <si>
    <t>time spent</t>
  </si>
  <si>
    <t>Q7</t>
  </si>
  <si>
    <t>social time</t>
  </si>
  <si>
    <t>Q8</t>
  </si>
  <si>
    <t>in season</t>
  </si>
  <si>
    <t>local production</t>
  </si>
  <si>
    <t>BC production</t>
  </si>
  <si>
    <t>know producer</t>
  </si>
  <si>
    <t>organic certified</t>
  </si>
  <si>
    <t>natural/non-certified</t>
  </si>
  <si>
    <t xml:space="preserve">Missing from market? </t>
  </si>
  <si>
    <t>Q11</t>
  </si>
  <si>
    <t>community hub?</t>
  </si>
  <si>
    <t>Postal Code</t>
  </si>
  <si>
    <t>Gender</t>
  </si>
  <si>
    <t>Q14</t>
  </si>
  <si>
    <t>Age</t>
  </si>
  <si>
    <t>Household Income</t>
  </si>
  <si>
    <t>information about next week's vendors</t>
  </si>
  <si>
    <t>location information</t>
  </si>
  <si>
    <t>what's in season?</t>
  </si>
  <si>
    <t>better parking!</t>
  </si>
  <si>
    <t>nothing</t>
  </si>
  <si>
    <t>more eggs!</t>
  </si>
  <si>
    <t>all my friends</t>
  </si>
  <si>
    <t>started my community garden</t>
  </si>
  <si>
    <t>daughter's dance class is next door</t>
  </si>
  <si>
    <t>dog park!</t>
  </si>
  <si>
    <t>good non-profits have tables</t>
  </si>
  <si>
    <t>learn about local politics</t>
  </si>
  <si>
    <t>First time visitor</t>
  </si>
  <si>
    <t>Rarely</t>
  </si>
  <si>
    <t>Occasionally</t>
  </si>
  <si>
    <t>Often</t>
  </si>
  <si>
    <t>Frequently</t>
  </si>
  <si>
    <t>Regularly</t>
  </si>
  <si>
    <t>2012 (this year)</t>
  </si>
  <si>
    <t>2011 (last year)</t>
  </si>
  <si>
    <t>3-4 yrs ago (2008-09)</t>
  </si>
  <si>
    <t>5-9 yrs ago (2003-07)</t>
  </si>
  <si>
    <t>More than 10 yrs ago</t>
  </si>
  <si>
    <t>Nothing</t>
  </si>
  <si>
    <t>$1-20</t>
  </si>
  <si>
    <t>$21-40</t>
  </si>
  <si>
    <t>$41-60</t>
  </si>
  <si>
    <t>$61-80</t>
  </si>
  <si>
    <t>$81-100</t>
  </si>
  <si>
    <t>More than $100</t>
  </si>
  <si>
    <t>First Time</t>
  </si>
  <si>
    <t>2-5 km</t>
  </si>
  <si>
    <t>6-10 km</t>
  </si>
  <si>
    <t>11-30 km</t>
  </si>
  <si>
    <t>31-80 km</t>
  </si>
  <si>
    <t>Less than 15 min</t>
  </si>
  <si>
    <t>15-30 min</t>
  </si>
  <si>
    <t>31 min - 1 hr</t>
  </si>
  <si>
    <t>More than 1 hr</t>
  </si>
  <si>
    <t>correlation with time spent and $amt spent</t>
  </si>
  <si>
    <t>$100+</t>
  </si>
  <si>
    <t>None</t>
  </si>
  <si>
    <t>Some of my time</t>
  </si>
  <si>
    <t>Half of my time</t>
  </si>
  <si>
    <t>Most of my time</t>
  </si>
  <si>
    <t>Almost all of my time</t>
  </si>
  <si>
    <t>In season</t>
  </si>
  <si>
    <t># important</t>
  </si>
  <si>
    <t>% important</t>
  </si>
  <si>
    <t># very important</t>
  </si>
  <si>
    <t>% very important</t>
  </si>
  <si>
    <t>correlation between valuing knowing vendors and how long customer has been shopping at this market</t>
  </si>
  <si>
    <t>Male</t>
  </si>
  <si>
    <t>Female</t>
  </si>
  <si>
    <t xml:space="preserve">Under 20 </t>
  </si>
  <si>
    <t>21-35</t>
  </si>
  <si>
    <t>36-50</t>
  </si>
  <si>
    <t>51-65</t>
  </si>
  <si>
    <t>66 or older</t>
  </si>
  <si>
    <t>identity</t>
  </si>
  <si>
    <t>Regularly shop?</t>
  </si>
  <si>
    <t>Why/not?</t>
  </si>
  <si>
    <t>Community Hub?</t>
  </si>
  <si>
    <t>Market impact</t>
  </si>
  <si>
    <t>Market contributions</t>
  </si>
  <si>
    <t>learning opp.s</t>
  </si>
  <si>
    <t>trust rel.s</t>
  </si>
  <si>
    <t>sust agr.</t>
  </si>
  <si>
    <t>good entertain.</t>
  </si>
  <si>
    <t>community connect</t>
  </si>
  <si>
    <t>too far</t>
  </si>
  <si>
    <t>too expensive</t>
  </si>
  <si>
    <t>support the organization</t>
  </si>
  <si>
    <t>community connection</t>
  </si>
  <si>
    <t xml:space="preserve">absolutely! </t>
  </si>
  <si>
    <t>lots of foot traffic</t>
  </si>
  <si>
    <t>meet lots of friends there</t>
  </si>
  <si>
    <t>brings people out in an informal way</t>
  </si>
  <si>
    <t>meet friends, learn about business operations</t>
  </si>
  <si>
    <t>get vendors educating my students</t>
  </si>
  <si>
    <t>good exposure to new community members</t>
  </si>
  <si>
    <t>less business on saturdays, more on other days</t>
  </si>
  <si>
    <t>bathroom</t>
  </si>
  <si>
    <t>discount for market shoppers</t>
  </si>
  <si>
    <t>publicize market on blog and website</t>
  </si>
  <si>
    <t>board membership</t>
  </si>
  <si>
    <t>Local Business</t>
  </si>
  <si>
    <t>Sponsor</t>
  </si>
  <si>
    <t>Mkt Volunteer</t>
  </si>
  <si>
    <t>Board Member</t>
  </si>
  <si>
    <t>Municipal</t>
  </si>
  <si>
    <t>Community Org</t>
  </si>
  <si>
    <t>School</t>
  </si>
  <si>
    <t>Simplified Profit and Loss Statement</t>
  </si>
  <si>
    <t>Revenues</t>
  </si>
  <si>
    <t>Stall, registration &amp; administration fees</t>
  </si>
  <si>
    <t>Interest Revenue</t>
  </si>
  <si>
    <t xml:space="preserve">Membership </t>
  </si>
  <si>
    <t>Grants, donations and fundraising</t>
  </si>
  <si>
    <t>Total Revenue</t>
  </si>
  <si>
    <t>Expenses</t>
  </si>
  <si>
    <t>Wages, contracts</t>
  </si>
  <si>
    <t>Advertising</t>
  </si>
  <si>
    <t>Operating expenses</t>
  </si>
  <si>
    <t>Office Expenses</t>
  </si>
  <si>
    <t xml:space="preserve">Professional Development </t>
  </si>
  <si>
    <t>Grant Project Coordination</t>
  </si>
  <si>
    <t>Society expenses</t>
  </si>
  <si>
    <t>Total Expenses</t>
  </si>
  <si>
    <t>Deficit/Surplus</t>
  </si>
  <si>
    <t>Q1: Efficiency Ratio</t>
  </si>
  <si>
    <t>Q2: Market History</t>
  </si>
  <si>
    <t>ENTER RESPONSES IN BLUE CELLS ONLY.</t>
  </si>
  <si>
    <t>Q3: Market Overview</t>
  </si>
  <si>
    <t>Market mission/Vision Statement:</t>
  </si>
  <si>
    <t xml:space="preserve">Enter #: </t>
  </si>
  <si>
    <t>Q4: Vendor Growth/Turnover</t>
  </si>
  <si>
    <t>Vendor turnover rate</t>
  </si>
  <si>
    <t>Vendor growth rate</t>
  </si>
  <si>
    <t>Proportion of regular vendors</t>
  </si>
  <si>
    <t>a. Market days per year</t>
  </si>
  <si>
    <t>b. Years in Operation</t>
  </si>
  <si>
    <t>c. Years in current location</t>
  </si>
  <si>
    <t xml:space="preserve">a. Number of registered vendors </t>
  </si>
  <si>
    <t>b. Number of regular vendors</t>
  </si>
  <si>
    <t>d. Number of new regular vendors this year</t>
  </si>
  <si>
    <t>e. Number of lost regular vendors from last year</t>
  </si>
  <si>
    <t>c. Average number of vendors per week</t>
  </si>
  <si>
    <t xml:space="preserve">f. Comments: </t>
  </si>
  <si>
    <t>Q5: Market Product Mix by Vendor Type</t>
  </si>
  <si>
    <t>Q6: Board Composition</t>
  </si>
  <si>
    <t xml:space="preserve">Number of board members neither farmers, vendors, or volunteers: </t>
  </si>
  <si>
    <t>Q7: Market Staff and Volunteers</t>
  </si>
  <si>
    <t>a. Total voting board members</t>
  </si>
  <si>
    <t>b. Number of farmer board members</t>
  </si>
  <si>
    <t>c. Number of other vendor board members</t>
  </si>
  <si>
    <t>d. Number of mkt volunteer board members</t>
  </si>
  <si>
    <t>e. Number of non-voting advisory board members</t>
  </si>
  <si>
    <t>Enter #:</t>
  </si>
  <si>
    <t>Enter the number from the column for each statement</t>
  </si>
  <si>
    <t>Fresh Food</t>
  </si>
  <si>
    <t>Learning Opp.</t>
  </si>
  <si>
    <t>Community Connect</t>
  </si>
  <si>
    <t>Trusting Rel.s</t>
  </si>
  <si>
    <t>Social hub</t>
  </si>
  <si>
    <t>Local Econ Impact</t>
  </si>
  <si>
    <t>Sustain. Agr.</t>
  </si>
  <si>
    <t>Welcoming</t>
  </si>
  <si>
    <t>Reliable</t>
  </si>
  <si>
    <t>Good Entertain.</t>
  </si>
  <si>
    <t>Public Space</t>
  </si>
  <si>
    <t>Q9: Community Hub</t>
  </si>
  <si>
    <t>Q10: Trust/Transparency</t>
  </si>
  <si>
    <t>a. Recruit/Solicit and develop relationships</t>
  </si>
  <si>
    <t>b. Hold vendors accountable</t>
  </si>
  <si>
    <t xml:space="preserve">Q11: Local/regional food, agriculture, econ dev plans including market? </t>
  </si>
  <si>
    <t>Q12: Partnerships - formal and informal</t>
  </si>
  <si>
    <t>Q13: Vendor business incubation stories</t>
  </si>
  <si>
    <t>Q14: Events/festivals hosted at market</t>
  </si>
  <si>
    <t>sense of place</t>
  </si>
  <si>
    <t>sharing the land's bounty, not wasting resources</t>
  </si>
  <si>
    <t>Family Friendly</t>
  </si>
  <si>
    <t>10+</t>
  </si>
  <si>
    <t>Average customer spend</t>
  </si>
  <si>
    <t>National weights (2008)</t>
  </si>
  <si>
    <t>$100 +</t>
  </si>
  <si>
    <t>&lt; 2 km</t>
  </si>
  <si>
    <t>80 km +</t>
  </si>
  <si>
    <t>Passing by</t>
  </si>
  <si>
    <t>Produced locally</t>
  </si>
  <si>
    <t>Produced in BC</t>
  </si>
  <si>
    <t>Know the producer</t>
  </si>
  <si>
    <t>Certified organic</t>
  </si>
  <si>
    <t>Un-certified, natural</t>
  </si>
  <si>
    <t xml:space="preserve">To improve the availability of a diverse range of high quality foods. To connect local producers and farmers to chefs, restaurateurs, food organizations and the public. And, to support small family farms and promote a healthier society through education and appreciation for local, fresh, sustainably raised produce and products. </t>
  </si>
  <si>
    <t>Vendor Criteria for Participation</t>
  </si>
  <si>
    <t>Make, Bake, or Grow all products for sale. Maintain at least 60% food vendor proportion as much as possible. Vendors must have product knowledge and be able to communicate it.</t>
  </si>
  <si>
    <t>acres</t>
  </si>
  <si>
    <t>Farm Products/Fresh Food</t>
  </si>
  <si>
    <t>Processed Foods</t>
  </si>
  <si>
    <t>&lt; 15 min</t>
  </si>
  <si>
    <t>&gt; 1 hr</t>
  </si>
  <si>
    <t>&lt; $25K</t>
  </si>
  <si>
    <t>$25K-49K</t>
  </si>
  <si>
    <t>$50K-74K</t>
  </si>
  <si>
    <t>$75K-99K</t>
  </si>
  <si>
    <t>$100K-199K</t>
  </si>
  <si>
    <t>$200K +</t>
  </si>
  <si>
    <t>Local.Government</t>
  </si>
  <si>
    <t>(Certification: Specify)</t>
  </si>
  <si>
    <t>Sales Volume</t>
  </si>
  <si>
    <t>Product Insights &amp; Testing</t>
  </si>
  <si>
    <t>Building Customer Relationships</t>
  </si>
  <si>
    <t>Meeting Other Vendors</t>
  </si>
  <si>
    <t>Building Distribution Networks</t>
  </si>
  <si>
    <t>Access to New Customers</t>
  </si>
  <si>
    <t>Branding &amp; Marketing</t>
  </si>
  <si>
    <t>Cultivated Acreage</t>
  </si>
  <si>
    <t>&lt;1 acre</t>
  </si>
  <si>
    <t>1-3 acres</t>
  </si>
  <si>
    <t>3-5 acres</t>
  </si>
  <si>
    <t>5-10 acres</t>
  </si>
  <si>
    <t>10-20 acres</t>
  </si>
  <si>
    <t>20-30 acres</t>
  </si>
  <si>
    <t>&gt;30 acres</t>
  </si>
  <si>
    <t>Prepared &amp; Processed Food</t>
  </si>
  <si>
    <t>Hot &amp; Concession Food</t>
  </si>
  <si>
    <t>Arts &amp; Crafts</t>
  </si>
  <si>
    <t>Services &amp; Other</t>
  </si>
  <si>
    <t>sum</t>
  </si>
  <si>
    <t>Day 3 count</t>
  </si>
  <si>
    <t>Day 2 count</t>
  </si>
  <si>
    <t>Day 1 count</t>
  </si>
  <si>
    <t>Number of crowd counts collected</t>
  </si>
  <si>
    <t>Crowd count per mkt day</t>
  </si>
  <si>
    <t xml:space="preserve">Total estimated count: </t>
  </si>
  <si>
    <t>Sub-totals by entry point</t>
  </si>
  <si>
    <t>5 (e.g. 1-2pm)</t>
  </si>
  <si>
    <t>4 (e.g. 12-1pm)</t>
  </si>
  <si>
    <t>3 (e.g. 11am-12pm)</t>
  </si>
  <si>
    <t>2 (e.g. 10-11am)</t>
  </si>
  <si>
    <t>1 (e.g. 9-10am)</t>
  </si>
  <si>
    <t>Estimated counts by time period (10 min periods)</t>
  </si>
  <si>
    <t>Total actual counts</t>
  </si>
  <si>
    <t>ENTRY POINTS</t>
  </si>
  <si>
    <t>TIME PERIOD</t>
  </si>
  <si>
    <t>DAY 3</t>
  </si>
  <si>
    <t>DAY 2</t>
  </si>
  <si>
    <t>DAY 1</t>
  </si>
  <si>
    <t>CUSTOMER COUNTS</t>
  </si>
  <si>
    <t>Total</t>
  </si>
  <si>
    <t>More than 10 years ago</t>
  </si>
  <si>
    <t>5-9 years ago (2003-2007)</t>
  </si>
  <si>
    <t>3-4 years ago (2008-2009)</t>
  </si>
  <si>
    <t xml:space="preserve">When did you start shopping at the market? </t>
  </si>
  <si>
    <t xml:space="preserve">Percent who shop at nearby businesses: </t>
  </si>
  <si>
    <t>Average spend</t>
  </si>
  <si>
    <t xml:space="preserve">If you plan on doing additional shopping or eating in this area today, how much do you anticipate spending? </t>
  </si>
  <si>
    <t>Regularly (almost weekly)</t>
  </si>
  <si>
    <t>Frequently (2-3x/month)</t>
  </si>
  <si>
    <t>Often (1x/month)</t>
  </si>
  <si>
    <t>Occasionally (2-3x/yr)</t>
  </si>
  <si>
    <t>Rarely (1x/yr)</t>
  </si>
  <si>
    <t>First time</t>
  </si>
  <si>
    <t xml:space="preserve">How often do you come to this market? </t>
  </si>
  <si>
    <t xml:space="preserve">Average spend: </t>
  </si>
  <si>
    <t xml:space="preserve">Total: </t>
  </si>
  <si>
    <t xml:space="preserve">How much have you spent, or plan to spend, at the market today? </t>
  </si>
  <si>
    <t>ENTER NUMBER OF DOTS FOR EACH ANSWER CHOICE IN THE BLUE CELLS ONLY</t>
  </si>
  <si>
    <t>d. Average daily stall fee</t>
  </si>
  <si>
    <t>e. Gross annual vendor sales</t>
  </si>
  <si>
    <t>average spend per customer - local businesses</t>
  </si>
  <si>
    <t>from dot surveys</t>
  </si>
  <si>
    <t xml:space="preserve">from customer surveys </t>
  </si>
  <si>
    <t>Other nearby shopping</t>
  </si>
  <si>
    <t>anticipated spend</t>
  </si>
  <si>
    <t>Visited without market?</t>
  </si>
  <si>
    <t>Comments</t>
  </si>
  <si>
    <t>Q16</t>
  </si>
  <si>
    <t>Q17</t>
  </si>
  <si>
    <t>% of customers who will shop elsewhere</t>
  </si>
  <si>
    <t>% of all customers</t>
  </si>
  <si>
    <t>% local shopping customers</t>
  </si>
  <si>
    <t>% all customers</t>
  </si>
  <si>
    <t>Correlated between paper surveys (excluding dot survey data)</t>
  </si>
  <si>
    <t>paper survey count</t>
  </si>
  <si>
    <t>dot survey count</t>
  </si>
  <si>
    <t>dot survey %</t>
  </si>
  <si>
    <t>paper survey %</t>
  </si>
  <si>
    <t>combined count</t>
  </si>
  <si>
    <t>combined %</t>
  </si>
  <si>
    <t>overhead</t>
  </si>
  <si>
    <t>rate 1</t>
  </si>
  <si>
    <t>rate 2</t>
  </si>
  <si>
    <t>rate 3</t>
  </si>
  <si>
    <t>rate 4</t>
  </si>
  <si>
    <t>Type</t>
  </si>
  <si>
    <t>Hours</t>
  </si>
  <si>
    <t>Income</t>
  </si>
  <si>
    <t>Prepared/Processed Food</t>
  </si>
  <si>
    <t>The following chart is an example of the complex analysis and visualization that is possible with the data collected with the toolkit. See the guide for more information.</t>
  </si>
  <si>
    <t>Product testing/Market insights</t>
  </si>
  <si>
    <t>3- Cust Relationsps</t>
  </si>
  <si>
    <t>4- Meet other vendors</t>
  </si>
  <si>
    <t>5- distr. Networks</t>
  </si>
  <si>
    <t>7- new customers</t>
  </si>
  <si>
    <t>8- other</t>
  </si>
  <si>
    <t>6- Product test/mkt insight</t>
  </si>
  <si>
    <t>#Honey/Maple Syrup</t>
  </si>
  <si>
    <t>Islands Organc Producers Association (IOPA)</t>
  </si>
  <si>
    <r>
      <t>Q2</t>
    </r>
    <r>
      <rPr>
        <sz val="11"/>
        <color theme="1"/>
        <rFont val="Calibri"/>
        <family val="2"/>
        <scheme val="minor"/>
      </rPr>
      <t>2</t>
    </r>
  </si>
  <si>
    <t>Local residents can shop for food and craft products which gives them a chance to meet new people weekly while contributing to the local economy. This allows vendors to meet customers from around the region that we may not have known prior but also we are able to network through vendors which helps to build a web of communication throughout the community and making it a stronger social network.</t>
  </si>
  <si>
    <t>It is definitely a social event for so many people - something to do every Saturday! I have gotten to know so many people through selling at the market, because they are here every week, and just come by to say hi. When I see people outside of the market, I have some people call me the banbutsu lady, which I reall like! It really makes me feel like a part of the community!</t>
  </si>
  <si>
    <t>Marketing support</t>
  </si>
  <si>
    <t>IOPA, COABC</t>
  </si>
  <si>
    <t>We have been Certified Organic since 1994 because we believe that is the best way to produce good, healthy food and is also good for the environment.</t>
  </si>
  <si>
    <t>within 60 km</t>
  </si>
  <si>
    <t>I sold stuff, it was fun.</t>
  </si>
  <si>
    <t>Honey/Maple Syrup</t>
  </si>
  <si>
    <t>Market Insight &amp; Product Testing</t>
  </si>
  <si>
    <r>
      <t>Sales</t>
    </r>
    <r>
      <rPr>
        <sz val="11"/>
        <color theme="1"/>
        <rFont val="Calibri"/>
        <family val="2"/>
        <scheme val="minor"/>
      </rPr>
      <t xml:space="preserve"> Volume</t>
    </r>
  </si>
  <si>
    <r>
      <t>Branding</t>
    </r>
    <r>
      <rPr>
        <sz val="11"/>
        <color theme="1"/>
        <rFont val="Calibri"/>
        <family val="2"/>
        <scheme val="minor"/>
      </rPr>
      <t xml:space="preserve"> &amp; Marketing</t>
    </r>
  </si>
  <si>
    <r>
      <t xml:space="preserve">1-5% of </t>
    </r>
    <r>
      <rPr>
        <sz val="11"/>
        <color theme="1"/>
        <rFont val="Calibri"/>
        <family val="2"/>
        <scheme val="minor"/>
      </rPr>
      <t xml:space="preserve">vendor </t>
    </r>
    <r>
      <rPr>
        <sz val="11"/>
        <color theme="1"/>
        <rFont val="Calibri"/>
        <family val="2"/>
        <scheme val="minor"/>
      </rPr>
      <t>income comes from producing market goods</t>
    </r>
  </si>
  <si>
    <t>FOR YOUR SNAPSHOT</t>
  </si>
  <si>
    <t>DATA AGGREGATION</t>
  </si>
  <si>
    <t># of yrs at this mkt</t>
  </si>
  <si>
    <t>At least one year</t>
  </si>
  <si>
    <t>At least three years</t>
  </si>
  <si>
    <t>At least five years</t>
  </si>
  <si>
    <t>all markets</t>
  </si>
  <si>
    <t>More than five years</t>
  </si>
  <si>
    <t>Vendor Retention</t>
  </si>
  <si>
    <t>count - this market</t>
  </si>
  <si>
    <t>count - all markets</t>
  </si>
  <si>
    <t>Total time commitment of all vendors</t>
  </si>
  <si>
    <t xml:space="preserve">Average commitment/vendor: </t>
  </si>
  <si>
    <t>Rank in Importance</t>
  </si>
  <si>
    <t>in top 3</t>
  </si>
  <si>
    <t>as top 1</t>
  </si>
  <si>
    <t>Direct Sales Channel</t>
  </si>
  <si>
    <t>Average vendor age:</t>
  </si>
  <si>
    <t>Less than 25%</t>
  </si>
  <si>
    <t>25% - 50%</t>
  </si>
  <si>
    <t>51% - 75%</t>
  </si>
  <si>
    <t>75% +</t>
  </si>
  <si>
    <t># of vendors</t>
  </si>
  <si>
    <t>Income proportion</t>
  </si>
  <si>
    <t>Share</t>
  </si>
  <si>
    <t># of vendors with certification</t>
  </si>
  <si>
    <t>(who responded to our survey)</t>
  </si>
  <si>
    <t>Production Practice</t>
  </si>
  <si>
    <t>Total Cultivated Land (acres)</t>
  </si>
  <si>
    <t>Number of respondents</t>
  </si>
  <si>
    <t>total farming respondent</t>
  </si>
  <si>
    <t>Share of farmers who own their land:</t>
  </si>
  <si>
    <t>Share of farmers who want to produce more:</t>
  </si>
  <si>
    <t>Primary limitation to expansion</t>
  </si>
  <si>
    <t>Average distance to market (km):</t>
  </si>
  <si>
    <t>with land data</t>
  </si>
  <si>
    <t>all resondents</t>
  </si>
  <si>
    <t>with land and local</t>
  </si>
  <si>
    <t>Annual Revenues</t>
  </si>
  <si>
    <t>total local product sales</t>
  </si>
  <si>
    <t>of total product sales</t>
  </si>
  <si>
    <t>of total revenues</t>
  </si>
  <si>
    <t xml:space="preserve">Total cultivated land </t>
  </si>
  <si>
    <t>**This section only aggregates respondents with complete data entry for this section**</t>
  </si>
  <si>
    <t>Market Profile</t>
  </si>
  <si>
    <t>Market Management</t>
  </si>
  <si>
    <t>This market's contribution to vendor revenues</t>
  </si>
  <si>
    <r>
      <t>Q7</t>
    </r>
    <r>
      <rPr>
        <sz val="11"/>
        <color theme="1"/>
        <rFont val="Calibri"/>
        <family val="2"/>
        <scheme val="minor"/>
      </rPr>
      <t xml:space="preserve"> - Enter below the number associated with people marked by respondent. If less than 5 given, enter 0</t>
    </r>
  </si>
  <si>
    <r>
      <t>Q</t>
    </r>
    <r>
      <rPr>
        <sz val="11"/>
        <color theme="1"/>
        <rFont val="Calibri"/>
        <family val="2"/>
        <scheme val="minor"/>
      </rPr>
      <t>8 - (Chosen = 1, Not checked = 2)</t>
    </r>
  </si>
  <si>
    <r>
      <t>Q11</t>
    </r>
    <r>
      <rPr>
        <sz val="11"/>
        <color theme="1"/>
        <rFont val="Calibri"/>
        <family val="2"/>
        <scheme val="minor"/>
      </rPr>
      <t xml:space="preserve"> - Enter number they are ranked</t>
    </r>
  </si>
  <si>
    <r>
      <t>Q14</t>
    </r>
    <r>
      <rPr>
        <sz val="11"/>
        <color theme="1"/>
        <rFont val="Calibri"/>
        <family val="2"/>
        <scheme val="minor"/>
      </rPr>
      <t xml:space="preserve"> - enter number of varieties in each category, 0 if not checked</t>
    </r>
  </si>
  <si>
    <r>
      <t>Q16</t>
    </r>
    <r>
      <rPr>
        <sz val="11"/>
        <color theme="1"/>
        <rFont val="Calibri"/>
        <family val="2"/>
        <scheme val="minor"/>
      </rPr>
      <t xml:space="preserve"> - (Yes(checked) = 1, No = 2)</t>
    </r>
  </si>
  <si>
    <r>
      <t>Q17</t>
    </r>
    <r>
      <rPr>
        <sz val="11"/>
        <color theme="1"/>
        <rFont val="Calibri"/>
        <family val="2"/>
        <scheme val="minor"/>
      </rPr>
      <t xml:space="preserve"> - (Yes = 1, No = 2)</t>
    </r>
  </si>
  <si>
    <r>
      <t>Q</t>
    </r>
    <r>
      <rPr>
        <sz val="11"/>
        <color theme="1"/>
        <rFont val="Calibri"/>
        <family val="2"/>
        <scheme val="minor"/>
      </rPr>
      <t>18</t>
    </r>
  </si>
  <si>
    <r>
      <t>Q</t>
    </r>
    <r>
      <rPr>
        <sz val="11"/>
        <color theme="1"/>
        <rFont val="Calibri"/>
        <family val="2"/>
        <scheme val="minor"/>
      </rPr>
      <t>19 -  enter 0 if no response given</t>
    </r>
  </si>
  <si>
    <t>Q20</t>
  </si>
  <si>
    <t>Q21</t>
  </si>
  <si>
    <t>Customer Spend</t>
  </si>
  <si>
    <t>Share of customers who shop often, freqently or regularly:</t>
  </si>
  <si>
    <t>Customer Loyalty</t>
  </si>
  <si>
    <t>Share of cutomers who came to area primarily because of the farmers market</t>
  </si>
  <si>
    <t>avergage range distance for weighting</t>
  </si>
  <si>
    <t xml:space="preserve">Share of customers who reported they plan on doing additional shopping or eating while in this area of town </t>
  </si>
  <si>
    <t>Share of customers who reported they would not have visited this area of town without the farmers' market:</t>
  </si>
  <si>
    <t>Share of customers who reported they spend at last half or more of their time socializing:</t>
  </si>
  <si>
    <t>(if this shows n/a, then look at the table to the left directly)</t>
  </si>
  <si>
    <t>Top food buying factor:</t>
  </si>
  <si>
    <t>What Customers Value about the Farmers' Market</t>
  </si>
  <si>
    <t>* share of respondents who agree or strongly agree with this statement about this market</t>
  </si>
  <si>
    <t>No automated aggregation for this measure</t>
  </si>
  <si>
    <t>Customer profile: gender</t>
  </si>
  <si>
    <t>male</t>
  </si>
  <si>
    <t>female</t>
  </si>
  <si>
    <t>other</t>
  </si>
  <si>
    <t>Total spend</t>
  </si>
  <si>
    <t>Average customer spend at local business</t>
  </si>
  <si>
    <t>(this includes those who don't spend anything)</t>
  </si>
  <si>
    <t>RANK</t>
  </si>
  <si>
    <t>Farmers</t>
  </si>
  <si>
    <t>Other Vendors</t>
  </si>
  <si>
    <t>Market Volunteers</t>
  </si>
  <si>
    <t xml:space="preserve">Financial Sustainability </t>
  </si>
  <si>
    <t>vendor data</t>
  </si>
  <si>
    <t>vendor measures</t>
  </si>
  <si>
    <t>customer data</t>
  </si>
  <si>
    <t>customer measures</t>
  </si>
  <si>
    <t xml:space="preserve">Builds Trust and Transparency </t>
  </si>
  <si>
    <t>Acts as Community Hub</t>
  </si>
  <si>
    <t>Engages Local Business</t>
  </si>
  <si>
    <t>Builds Vendor Relationships</t>
  </si>
  <si>
    <t>Improves Agricultural Land Access</t>
  </si>
  <si>
    <t xml:space="preserve">Promotes Biodiversity </t>
  </si>
  <si>
    <t xml:space="preserve">Creates Local Employment </t>
  </si>
  <si>
    <t>Promotes Sustainable Agriculture</t>
  </si>
  <si>
    <t>Change from previous year</t>
  </si>
  <si>
    <t>Change</t>
  </si>
  <si>
    <t>Vendor Fees</t>
  </si>
  <si>
    <t>Revenue Profile</t>
  </si>
  <si>
    <t>Fundraising</t>
  </si>
  <si>
    <t>Expenses Profile</t>
  </si>
  <si>
    <t xml:space="preserve"> Average daily stall fee</t>
  </si>
  <si>
    <t>Market days per year</t>
  </si>
  <si>
    <t xml:space="preserve">Number of registered vendors </t>
  </si>
  <si>
    <t>Years in Operation</t>
  </si>
  <si>
    <t>Years in current location</t>
  </si>
  <si>
    <t>Market history</t>
  </si>
  <si>
    <t># of vendors last year</t>
  </si>
  <si>
    <t>Number of vendors</t>
  </si>
  <si>
    <t>Board Composition</t>
  </si>
  <si>
    <t>Code</t>
  </si>
  <si>
    <t>Agree or strongly agree</t>
  </si>
  <si>
    <t>What Market Managers Value about the Farmers' Market</t>
  </si>
  <si>
    <t>Vendors</t>
  </si>
  <si>
    <t>Customers</t>
  </si>
  <si>
    <t>What Stakeholders Value about the Farmers' Market</t>
  </si>
  <si>
    <t>Q8: Market Values (Agree/Disagree)</t>
  </si>
  <si>
    <t>Seasonal factor</t>
  </si>
  <si>
    <t>per season</t>
  </si>
  <si>
    <t>Customer attendance</t>
  </si>
  <si>
    <t>Number of paying customers</t>
  </si>
  <si>
    <t>Total spending</t>
  </si>
  <si>
    <t>Key Assumptions</t>
  </si>
  <si>
    <t>Economic multiplier</t>
  </si>
  <si>
    <t>Share of crowd considered a paying customers</t>
  </si>
  <si>
    <t>Local economic impact</t>
  </si>
  <si>
    <t>Low</t>
  </si>
  <si>
    <t>Peak</t>
  </si>
  <si>
    <t>End</t>
  </si>
  <si>
    <t>A</t>
  </si>
  <si>
    <t>B</t>
  </si>
  <si>
    <t>C</t>
  </si>
  <si>
    <t>Seasonal Factor</t>
  </si>
  <si>
    <t>Med</t>
  </si>
  <si>
    <t>Start</t>
  </si>
  <si>
    <t xml:space="preserve"> Ratio of Crowd at the Count to Peak Period</t>
  </si>
  <si>
    <t>Based on this profile, at what point did the crowd count take place? (Low, Med, Peak)</t>
  </si>
  <si>
    <t>Market Manager</t>
  </si>
  <si>
    <t>average distance (km)</t>
  </si>
  <si>
    <t>Combined Measures</t>
  </si>
  <si>
    <t>Estimate of:</t>
  </si>
  <si>
    <t>The following tahbles are used to calculate the seasonal factor based on the graphs shown in the survey</t>
  </si>
  <si>
    <t>Seasonal factor If count took place at:</t>
  </si>
  <si>
    <t>Period in the Market Season</t>
  </si>
  <si>
    <t>Q15: Which seasonal profile most resembles that of your market? (A,B,C)</t>
  </si>
  <si>
    <t xml:space="preserve"> Which seasonal profile most resembles that of your market? (A,B,C)</t>
  </si>
  <si>
    <t>Total spent at nearby businesses</t>
  </si>
  <si>
    <t>per market day</t>
  </si>
  <si>
    <t>Share who shop at nearby businesses</t>
  </si>
  <si>
    <t>Estimated #  who shop at nearby businesses</t>
  </si>
  <si>
    <t>External Stakeholders</t>
  </si>
  <si>
    <t>% who shop at the market</t>
  </si>
  <si>
    <t># or survey responses</t>
  </si>
  <si>
    <t>Stakeholder</t>
  </si>
  <si>
    <t>What External Stakeholders Value about the Farmers' Market</t>
  </si>
  <si>
    <t>Survey Question</t>
  </si>
  <si>
    <t>Vendor Surveys</t>
  </si>
  <si>
    <t>Market Manager Measures</t>
  </si>
  <si>
    <t>Market Manager Surveys</t>
  </si>
  <si>
    <t>External Stakeholders Survey</t>
  </si>
  <si>
    <t>it gets people out on the street</t>
  </si>
  <si>
    <t>exchanging stories of challenging crops</t>
  </si>
  <si>
    <t>yoga on the grass</t>
  </si>
  <si>
    <t>socializing</t>
  </si>
  <si>
    <t>nasturtiums, heritage apples</t>
  </si>
  <si>
    <t>Dede and her husband who baked us cakes</t>
  </si>
  <si>
    <t>recipe exchanges</t>
  </si>
  <si>
    <t>none, it's a pretty competitive place</t>
  </si>
  <si>
    <t>6 kinds of corn, Saskatoons</t>
  </si>
  <si>
    <t>teaching people how to make things</t>
  </si>
  <si>
    <t>meet new people in the community</t>
  </si>
  <si>
    <t>girls who grow up and start buying yarn themselves</t>
  </si>
  <si>
    <t>built partnership with local school district getting kids on the farm and making yarn</t>
  </si>
  <si>
    <t>alpaca yarns</t>
  </si>
  <si>
    <t>Green Valley, Govt Square</t>
  </si>
  <si>
    <t>Green Valley</t>
  </si>
  <si>
    <t>Green Valley (F)</t>
  </si>
  <si>
    <t>Cawston Crossing Mkt (F), Green Valley (F)</t>
  </si>
  <si>
    <t>Green Valley, King's Square, South Cowichan, Sims Bay</t>
  </si>
  <si>
    <t>Green Valley, Shipland Mkt</t>
  </si>
  <si>
    <t>Sidney Farmers Mkt, Green Valley (F), Drydon Farmers Mkt (F)</t>
  </si>
  <si>
    <t xml:space="preserve">Green Valley (F), Ship Bay Night Mkt (F), </t>
  </si>
  <si>
    <t>Green Valley (F), Sidney Summer Mkt, Fernwood mkt, King's Square (formerly Gov't Street Mkt)</t>
  </si>
  <si>
    <t>Green Valley (F), Hayward (F),  Glendale (F)</t>
  </si>
  <si>
    <t>Green Valley (F), Sims Bay Mkt, Ships Point Night Mkt, Metchosin FM, Peninsula Country Mkt,  Shipland Comm Mkt, Christmas Fair</t>
  </si>
  <si>
    <t>Comox Valley FM (F), Green Valley,  Hayward</t>
  </si>
  <si>
    <t>Green Valley, King's Square, Drydon, Filberg</t>
  </si>
  <si>
    <t>Green Valley, Sims Bay</t>
  </si>
  <si>
    <t>Green Valley, Drydon FM, Sidney Summer Mkt, Christmas Chaos - Drydon, Bay Craft Fair, Green Valley holiday Mkt</t>
  </si>
  <si>
    <t>Green Valley (F), Sims Bay (F), King's Square (F)</t>
  </si>
  <si>
    <t>Green Valley, sometimes Fields Feast Day</t>
  </si>
  <si>
    <t>Green Valley, various summer one-time mkts</t>
  </si>
  <si>
    <t>Seeing people enjoy themselves</t>
  </si>
  <si>
    <t>Celebrities at the market</t>
  </si>
  <si>
    <t>A restaurant owner bought all my produce</t>
  </si>
  <si>
    <t>I love how so many people are really happy!</t>
  </si>
  <si>
    <t>The children</t>
  </si>
  <si>
    <t>Customer on a unicycle</t>
  </si>
  <si>
    <t>A family reunion party swamped my stall</t>
  </si>
  <si>
    <t>A little boy counted out every coin to make sure she had enough.</t>
  </si>
  <si>
    <t>I have met many new friends by being a vendor.</t>
  </si>
  <si>
    <t>They may get to know their neighbours, which can be a very good thing.</t>
  </si>
  <si>
    <t>You develop relationships with fellow vendors, local neighbours and business owners</t>
  </si>
  <si>
    <t>It's for people who value local economy gather together and enjoy each others' company.</t>
  </si>
  <si>
    <t>I learn all about my community</t>
  </si>
  <si>
    <t>It's so important</t>
  </si>
  <si>
    <t>The downtown was dead before the market</t>
  </si>
  <si>
    <t>The crowds in the summer are amazing and people stick around</t>
  </si>
  <si>
    <t>What products they have at what time of the year.</t>
  </si>
  <si>
    <t>How to best display your goods</t>
  </si>
  <si>
    <t>apothecary</t>
  </si>
  <si>
    <t>Sharing contacts</t>
  </si>
  <si>
    <t>Problem solving</t>
  </si>
  <si>
    <t>COABC</t>
  </si>
  <si>
    <t>It's important to me</t>
  </si>
  <si>
    <t>within 25 km</t>
  </si>
  <si>
    <t>VS#4: Value of farmers' markets to vendors</t>
  </si>
  <si>
    <t>VS#7: Vendor Relationship Mapping</t>
  </si>
  <si>
    <t>VS#15: Vendor Producer Age</t>
  </si>
  <si>
    <t>VS#16: Agricultural Practices</t>
  </si>
  <si>
    <t>VS#9: Full-time farming/producing income</t>
  </si>
  <si>
    <t>VS#19: Land Use</t>
  </si>
  <si>
    <t>VS#20: Distance from Market (Farm product vendors)</t>
  </si>
  <si>
    <t>CS#4: Destination Trip</t>
  </si>
  <si>
    <t>CS#5: Distance traveled</t>
  </si>
  <si>
    <t>CS#6: Additional Shopping Nearby</t>
  </si>
  <si>
    <t>CS#7: Anticipated spend at local businesses</t>
  </si>
  <si>
    <t>CS#9: Time spent</t>
  </si>
  <si>
    <t>CS#11: Food buying factors</t>
  </si>
  <si>
    <t>CS#15: Postal Code</t>
  </si>
  <si>
    <t>MM#6: Board Composition</t>
  </si>
  <si>
    <t>CM#1: Value comparison by stakeholder</t>
  </si>
  <si>
    <t>CM#2: Economic Impact</t>
  </si>
  <si>
    <t>CM#3 Local Business Benefits</t>
  </si>
  <si>
    <t>VS#3: Market Product Mix</t>
  </si>
  <si>
    <t>VS#2: Vendor Retention</t>
  </si>
  <si>
    <t>VS#8: Value of market participation</t>
  </si>
  <si>
    <t>VS#10: Time commitment for participation</t>
  </si>
  <si>
    <t>VS#11: Key sales channels</t>
  </si>
  <si>
    <t>VS#14: Product varieties</t>
  </si>
  <si>
    <t>VS#17: Certification</t>
  </si>
  <si>
    <t>CS#2: Customer retention</t>
  </si>
  <si>
    <t>CS#8: Farmer's market drawing power</t>
  </si>
  <si>
    <t>CS#13: Customer Market Values</t>
  </si>
  <si>
    <t>CS#16: Customer Gender</t>
  </si>
  <si>
    <t>CS#17: Customer Age</t>
  </si>
  <si>
    <t>CS#18: Customer Household Income</t>
  </si>
  <si>
    <t>MM#1: Financial Summary</t>
  </si>
  <si>
    <t>MM#8: Manager Market Values</t>
  </si>
  <si>
    <t>ES#6: External Stakeholder Market Value</t>
  </si>
  <si>
    <t>VS#12: Value of contact with other vendors</t>
  </si>
  <si>
    <t>VS#18: Why/Why not certification?</t>
  </si>
  <si>
    <t>VS#5: Memorable Market Sales</t>
  </si>
  <si>
    <t>VS#6: Community Hub</t>
  </si>
  <si>
    <t>MM#4 vendor growth/turnover - comments</t>
  </si>
  <si>
    <t>MM#9: Community Hub</t>
  </si>
  <si>
    <t>MM#10a. Recruitment method</t>
  </si>
  <si>
    <t>MM#10b. Hold vendors accountable</t>
  </si>
  <si>
    <t xml:space="preserve">MM#11: Local/regional food, agriculture, econ dev plans including market? </t>
  </si>
  <si>
    <t>MM#12: Partnerships - formal and informal</t>
  </si>
  <si>
    <t>MM#13: Vendor business incubation stories</t>
  </si>
  <si>
    <t>MM#14: Events/festivals hosted at market</t>
  </si>
  <si>
    <t xml:space="preserve">ES#2 Why or Why not market shopper? </t>
  </si>
  <si>
    <t xml:space="preserve">ES#3: Community Hub? </t>
  </si>
  <si>
    <t>ES#4: Market impact on business/self?</t>
  </si>
  <si>
    <t xml:space="preserve">ES#5: Business Support of Market? </t>
  </si>
  <si>
    <t>CS#8: Comments about visiting other businesses</t>
  </si>
  <si>
    <t xml:space="preserve">CS#12: Missing from market? </t>
  </si>
  <si>
    <t>CS#14: community hub?</t>
  </si>
  <si>
    <t>VS#13: Unique/Unusual products (and/or recipes)</t>
  </si>
  <si>
    <t>VS#21d defining local</t>
  </si>
  <si>
    <t>CS#1</t>
  </si>
  <si>
    <t>CS#2</t>
  </si>
  <si>
    <t>CS#3</t>
  </si>
  <si>
    <t>CS#4</t>
  </si>
  <si>
    <t>CS#5</t>
  </si>
  <si>
    <t>CS#6</t>
  </si>
  <si>
    <t>CS#7</t>
  </si>
  <si>
    <t>CS#8</t>
  </si>
  <si>
    <t>CS#9</t>
  </si>
  <si>
    <t>CS#10</t>
  </si>
  <si>
    <t>CS#11</t>
  </si>
  <si>
    <t>CS#12</t>
  </si>
  <si>
    <t>CS#13</t>
  </si>
  <si>
    <t>CS#14</t>
  </si>
  <si>
    <t>CS#15</t>
  </si>
  <si>
    <t>VS#1</t>
  </si>
  <si>
    <t>VS#2</t>
  </si>
  <si>
    <t>VS#3</t>
  </si>
  <si>
    <t>VS#4</t>
  </si>
  <si>
    <t>VS#5</t>
  </si>
  <si>
    <t>VS#6</t>
  </si>
  <si>
    <t>VS#7</t>
  </si>
  <si>
    <t>VS#8</t>
  </si>
  <si>
    <t>VS#9</t>
  </si>
  <si>
    <t>VS#10</t>
  </si>
  <si>
    <t>VS#11</t>
  </si>
  <si>
    <t>VS#12</t>
  </si>
  <si>
    <t>VS#13</t>
  </si>
  <si>
    <t>VS#14</t>
  </si>
  <si>
    <t>VS#15</t>
  </si>
  <si>
    <t>VS#16</t>
  </si>
  <si>
    <t>VS#17</t>
  </si>
  <si>
    <t>VS#18</t>
  </si>
  <si>
    <t>VS#19</t>
  </si>
  <si>
    <t>VS#20</t>
  </si>
  <si>
    <t>VS#21</t>
  </si>
  <si>
    <t>VS#22</t>
  </si>
  <si>
    <t>MM#1</t>
  </si>
  <si>
    <t>MM#3</t>
  </si>
  <si>
    <t>MM#4</t>
  </si>
  <si>
    <t>MM#5</t>
  </si>
  <si>
    <t>MM#6</t>
  </si>
  <si>
    <t>MM#7</t>
  </si>
  <si>
    <t>MM#9</t>
  </si>
  <si>
    <t>MM#10</t>
  </si>
  <si>
    <t>MM#11</t>
  </si>
  <si>
    <t>MM#12</t>
  </si>
  <si>
    <t>MM#13</t>
  </si>
  <si>
    <t>MM#14</t>
  </si>
  <si>
    <t>ES#2</t>
  </si>
  <si>
    <t>ES#3</t>
  </si>
  <si>
    <t>ES#4</t>
  </si>
  <si>
    <t>ES#5</t>
  </si>
  <si>
    <t>ES#6</t>
  </si>
  <si>
    <t>ES#7</t>
  </si>
  <si>
    <t>CM#1</t>
  </si>
  <si>
    <t>CM#2</t>
  </si>
  <si>
    <t>CM#3</t>
  </si>
  <si>
    <t>VS#22 other comments</t>
  </si>
  <si>
    <t>ES#7: Improvement suggestions</t>
  </si>
  <si>
    <t>Suggestions for improvement</t>
  </si>
  <si>
    <t>% of vendors who have sold at this market for more than 3 years:</t>
  </si>
  <si>
    <t># of vendors by product offering</t>
  </si>
  <si>
    <t>bar chart &amp; table that breaks down share by retention period</t>
  </si>
  <si>
    <t>bar chart that shows market product mix</t>
  </si>
  <si>
    <t>Relationship map based on frequency of connection contacts</t>
  </si>
  <si>
    <t>Frequency of responses to different values (e.g. access to new customers, product testing, etc.)</t>
  </si>
  <si>
    <t>pie chart and table with income dependency breakdowns</t>
  </si>
  <si>
    <t>% of vendors who depend on product sales for more than 50% of their income</t>
  </si>
  <si>
    <t xml:space="preserve">Average time commitment </t>
  </si>
  <si>
    <t>Line graph of vendor responses</t>
  </si>
  <si>
    <t>Total time commitment all vendors</t>
  </si>
  <si>
    <t xml:space="preserve">Share of vendors who rank farmers' markets as important to their business (relative to other direct sale channels): </t>
  </si>
  <si>
    <t>Table of importance of variousdirect sale channels</t>
  </si>
  <si>
    <t># of farm food varieties sold at the market</t>
  </si>
  <si>
    <t>Bar chart of variety by type of product</t>
  </si>
  <si>
    <t>average vendor age</t>
  </si>
  <si>
    <t># of vendors producing specialty crops by type of method (egs. Non-GMO, organic, etc.)</t>
  </si>
  <si>
    <t>bar chart of vendors by method</t>
  </si>
  <si>
    <t># of vendors by farm size</t>
  </si>
  <si>
    <t>bar chart</t>
  </si>
  <si>
    <t>Cultivated land by production practice</t>
  </si>
  <si>
    <t>table</t>
  </si>
  <si>
    <t>Primary limitation of expansion (share of  responses, by limitation e.g. time, energy etc.)</t>
  </si>
  <si>
    <t>This market's contribution to farmer revenues</t>
  </si>
  <si>
    <t>VS#21: Vendor Farm Income Sources</t>
  </si>
  <si>
    <t>CS#1: Customer Loyalty</t>
  </si>
  <si>
    <t>Share of customers who shop often, freqently or regularly</t>
  </si>
  <si>
    <t>Bar chart depicting frequency of visits</t>
  </si>
  <si>
    <t>Share of customers who have shopped at market for at least one year</t>
  </si>
  <si>
    <t>Share of customers who have shopped at market for at least 3 year</t>
  </si>
  <si>
    <t>Bar chart depicting how long customers have shopped at the market</t>
  </si>
  <si>
    <t>CS#3: Customer Spend</t>
  </si>
  <si>
    <t>Bar chart depicting the distribution of customer spending per market day</t>
  </si>
  <si>
    <t>Bar Graph depicting share of customers who travel different distances to the market</t>
  </si>
  <si>
    <t xml:space="preserve">Percent of customers who shop elsewhere in addition to market: </t>
  </si>
  <si>
    <t>Estimated average time spent at the market (min)</t>
  </si>
  <si>
    <t>Estimated average time spent at the market (min):</t>
  </si>
  <si>
    <t>CS#10: Social Networks</t>
  </si>
  <si>
    <t>Top food buying factor</t>
  </si>
  <si>
    <t>Bar Graph depicting share of customers who see factor as important or very important, by factor</t>
  </si>
  <si>
    <t>Share of respondents who agree or strongly agree with various value statements about this market</t>
  </si>
  <si>
    <t>Revenue and expense profile</t>
  </si>
  <si>
    <t>MM#2: Key Market Profile</t>
  </si>
  <si>
    <t>MM#4: Vendor Profile</t>
  </si>
  <si>
    <t>MM#5: Market Product Mix</t>
  </si>
  <si>
    <t>Product</t>
  </si>
  <si>
    <t>Number of vendors by product type</t>
  </si>
  <si>
    <t>Representation on board by different stakeholders (share by stakeholder)</t>
  </si>
  <si>
    <t>c. Average hours per week part-time (combined between all people)</t>
  </si>
  <si>
    <t>Paid</t>
  </si>
  <si>
    <t xml:space="preserve">Volunteer </t>
  </si>
  <si>
    <t>Total weekly hours</t>
  </si>
  <si>
    <t>a. # full time positions (paid)</t>
  </si>
  <si>
    <t>b. # part  time positions (paid)</t>
  </si>
  <si>
    <t>d. # active market, admin and board volunteers</t>
  </si>
  <si>
    <t>e. Avg. volunteer hours per week</t>
  </si>
  <si>
    <t>FTE positions (volunteer)</t>
  </si>
  <si>
    <t>FTE positions (paid)</t>
  </si>
  <si>
    <t># of employees</t>
  </si>
  <si>
    <t># of volunteers</t>
  </si>
  <si>
    <t>MM#7: Direct employment and volunteers</t>
  </si>
  <si>
    <t>share of vendors who agree or strongly agree with various value statements about this market</t>
  </si>
  <si>
    <t>ES#2: External Stakeholder Market Participation</t>
  </si>
  <si>
    <t>% of external stakeholders who shop at the market</t>
  </si>
  <si>
    <t>Degree to which external stakeholders agree with statements about the value of the Farmers' Market</t>
  </si>
  <si>
    <t>Estimated customer attendance (per market day, per season)</t>
  </si>
  <si>
    <t>Estimated  number of paying customers  (per market day, per season)</t>
  </si>
  <si>
    <t>Estimated total spending  (per market day, per season)</t>
  </si>
  <si>
    <t>Estimated local economic impact  (per market day, per season)</t>
  </si>
  <si>
    <t>Total spent at nearby businesses  (per market day, per season)</t>
  </si>
  <si>
    <t>x</t>
  </si>
  <si>
    <t>VS#1: Markets that vendors participate in</t>
  </si>
  <si>
    <t>Narrative about how the market is a community hub</t>
  </si>
  <si>
    <t>Description of recruitment method</t>
  </si>
  <si>
    <t>Description of how they hold vendors accountable</t>
  </si>
  <si>
    <t>List of local/regional food, agriculture, econ dev plans that include the market</t>
  </si>
  <si>
    <t>List of partnerships - formal and informal</t>
  </si>
  <si>
    <t>Vendor business incubation stories</t>
  </si>
  <si>
    <t>List of events/festivals hosted at market</t>
  </si>
  <si>
    <t>comments about vendor growth and turnover</t>
  </si>
  <si>
    <t>Description of vendor criteria for participation</t>
  </si>
  <si>
    <t>Narrative about what is missing from market</t>
  </si>
  <si>
    <t>postal codes of customers</t>
  </si>
  <si>
    <t>Narrative about market customers visiting other businesses</t>
  </si>
  <si>
    <t>Narrative of how vendors describe local</t>
  </si>
  <si>
    <t xml:space="preserve">Vendor comments </t>
  </si>
  <si>
    <t>Narrative about merits of certification</t>
  </si>
  <si>
    <t>Narrative about unique/unusual products (and/or recipes)</t>
  </si>
  <si>
    <t>Narrative about the value of contact with other vendors</t>
  </si>
  <si>
    <t>Narrative about memorable market sales</t>
  </si>
  <si>
    <t>List of the markets that vendors participate in</t>
  </si>
  <si>
    <t>Description of why external stakeholders are (or aren't) market shoppers</t>
  </si>
  <si>
    <t>Narrative about the impact of the market on external stakeholders</t>
  </si>
  <si>
    <t>Narrative about how business supports (or doesn't) the market</t>
  </si>
  <si>
    <t>Improvement suggestions (from the perspective of external stakeholders)</t>
  </si>
  <si>
    <t>Supporting figures and tables</t>
  </si>
  <si>
    <t>MM#10b</t>
  </si>
  <si>
    <t>ES#2b</t>
  </si>
  <si>
    <t>Measure</t>
  </si>
  <si>
    <t>% of vendors who have sold at this market for more than x years</t>
  </si>
  <si>
    <t xml:space="preserve">% of vendors who rank farmers' markets as important to their business (relative to other direct sale channels) </t>
  </si>
  <si>
    <t>Share of farmers who own their land</t>
  </si>
  <si>
    <t>Share of farmers who want to produce more</t>
  </si>
  <si>
    <t>Average distance to market (km)</t>
  </si>
  <si>
    <t>Estimated average cutomer distance travelled to the market</t>
  </si>
  <si>
    <t xml:space="preserve">Percent of customers who shop elsewhere in addition to market </t>
  </si>
  <si>
    <t>Share of customers who reported they would not have visited this area of town without the farmers' market</t>
  </si>
  <si>
    <t>Share of customers who reported they spend at last half or more of their time socializing</t>
  </si>
  <si>
    <t>Market mission/Vision Statement</t>
  </si>
  <si>
    <t>Deficit / Surplus: Change from previous year</t>
  </si>
  <si>
    <t>Comparison of the degree to which different stakeholders agree with statement about the value of the Farmers' Market</t>
  </si>
  <si>
    <t>Economic Outcomes</t>
  </si>
  <si>
    <t>Community Building Outcomes</t>
  </si>
  <si>
    <t>Food Security &amp; Sustainability Outcomes</t>
  </si>
  <si>
    <t>Survey Code and link to datafile measure location</t>
  </si>
  <si>
    <t>Directly Supports Vendors / Farmers</t>
  </si>
  <si>
    <t>Profile of vendor revenue channels (local and non-local)</t>
  </si>
  <si>
    <t xml:space="preserve">Benefits Local Economy </t>
  </si>
  <si>
    <t>Supports Local Food System</t>
  </si>
  <si>
    <t>Value to the Customer / Customer Attraction</t>
  </si>
  <si>
    <t>Value to the Vendor / Vendor Attraction</t>
  </si>
  <si>
    <t>Organizational Sustainability</t>
  </si>
  <si>
    <t>Average daily stall fee</t>
  </si>
  <si>
    <t>Customer profile (gender, age, income)</t>
  </si>
  <si>
    <t>VS#17b: Type of certification</t>
  </si>
  <si>
    <t>VS#17b</t>
  </si>
  <si>
    <t>Farmer certifications</t>
  </si>
  <si>
    <t>Maximum distance traveled (km)</t>
  </si>
  <si>
    <t>For calculating max distance</t>
  </si>
  <si>
    <t>Share of farmers who travel less than 50 km</t>
  </si>
  <si>
    <t>Combined Values - All Stakeholders</t>
  </si>
  <si>
    <t>Vendor surveys</t>
  </si>
  <si>
    <t>#</t>
  </si>
  <si>
    <t>Customer surveys</t>
  </si>
  <si>
    <t>External stakholders</t>
  </si>
  <si>
    <t>CM#4 Combined Stakeholder Market Value</t>
  </si>
  <si>
    <t>What All Stakeholders Value about the Farmers' Market</t>
  </si>
  <si>
    <t>CM#4</t>
  </si>
  <si>
    <t>CM#5</t>
  </si>
  <si>
    <t xml:space="preserve"> Combined Stakeholder Market Value</t>
  </si>
  <si>
    <t>Survey Response Rates</t>
  </si>
  <si>
    <t>CM#5 Survey Response Rates</t>
  </si>
  <si>
    <t>MM#3a Market mission/Vision Statement:</t>
  </si>
  <si>
    <t>MM#3b Vendor Criteria for Participation</t>
  </si>
  <si>
    <t>Current year</t>
  </si>
  <si>
    <t>% of total (previous)</t>
  </si>
  <si>
    <t>Previous</t>
  </si>
  <si>
    <t>MM#2d</t>
  </si>
  <si>
    <t>MM#2a</t>
  </si>
  <si>
    <t>Key market drivers (operations)</t>
  </si>
  <si>
    <t>Key market drivers (vendor attraction)</t>
  </si>
  <si>
    <t>Share of customers who travelled up to 10 km to the market:</t>
  </si>
  <si>
    <t>Estimated average cutomer distance travelled to the market (km):</t>
  </si>
  <si>
    <t>What Vendors Value about the Farmers' Market*</t>
  </si>
  <si>
    <t>CS#16/17/18</t>
  </si>
  <si>
    <t>Granting revenue</t>
  </si>
  <si>
    <t>Change in revenue from previous year</t>
  </si>
  <si>
    <t>Average Vendor Sales per Day</t>
  </si>
  <si>
    <t>This spreadsheet is part of:</t>
  </si>
  <si>
    <t>This file is organized with sheets that aggregate and present the data for use in the snapshot (the first 4), and sheets for data entry (the final 5). The data entry tabs are colour coded by survey type.</t>
  </si>
  <si>
    <t>of farmer respondents completed this section of the survey</t>
  </si>
  <si>
    <t>EXTRA Analysis</t>
  </si>
  <si>
    <t xml:space="preserve">For instruction for using this file see: Farmers’ Market Impact Toolkit
User’s Guide
</t>
  </si>
  <si>
    <t>To copy this image into your Snapshot, select the cells and paste into Word as an image.</t>
  </si>
  <si>
    <t>This file includes sample data to show how the spreadsheet works, and what potential measures could be included in your snapshot. THIS IN NOT REAL DATA</t>
  </si>
  <si>
    <t>If you experience any difficulties in using this file, contact Bryn Sadownik at Vancity Community Foundation (Bryn_Sadownik@Vancity.com 604 877-7646)</t>
  </si>
  <si>
    <t>Average Hourly Return on Vendor Preparation</t>
  </si>
  <si>
    <t>Version: August 23,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</si>
</sst>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 #,##0.00\ \);_(* &quot;-&quot;??_);_(\ @_ \)"/>
    <numFmt numFmtId="166" formatCode="0.0"/>
    <numFmt numFmtId="167" formatCode="_-&quot;$&quot;* #,##0_-;\-&quot;$&quot;* #,##0_-;_-&quot;$&quot;* &quot;-&quot;??_-;_-@_-"/>
    <numFmt numFmtId="168" formatCode="0.0%"/>
    <numFmt numFmtId="169" formatCode="&quot;$&quot;#,##0"/>
    <numFmt numFmtId="170" formatCode="_-* #,##0_-;\-* #,##0_-;_-* &quot;-&quot;??_-;_-@_-"/>
    <numFmt numFmtId="171" formatCode="_-* #,##0.0_-;\-* #,##0.0_-;_-* &quot;-&quot;??_-;_-@_-"/>
  </numFmts>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alibri"/>
      <family val="2"/>
      <scheme val="minor"/>
    </font>
    <font>
      <sz val="10"/>
      <name val="Microsoft Sans Serif"/>
      <family val="2"/>
    </font>
    <font>
      <sz val="9"/>
      <color theme="1"/>
      <name val="Calibri"/>
      <family val="2"/>
      <scheme val="minor"/>
    </font>
    <font>
      <sz val="9"/>
      <color indexed="81"/>
      <name val="Tahoma"/>
      <family val="2"/>
    </font>
    <font>
      <b/>
      <sz val="9"/>
      <color indexed="81"/>
      <name val="Tahoma"/>
      <family val="2"/>
    </font>
    <font>
      <sz val="12"/>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11"/>
      <name val="Calibri"/>
      <family val="2"/>
      <scheme val="minor"/>
    </font>
    <font>
      <i/>
      <u/>
      <sz val="11"/>
      <color theme="1"/>
      <name val="Calibri"/>
      <family val="2"/>
      <scheme val="minor"/>
    </font>
    <font>
      <sz val="11"/>
      <color theme="0" tint="-0.34998626667073579"/>
      <name val="Calibri"/>
      <family val="2"/>
      <scheme val="minor"/>
    </font>
    <font>
      <sz val="11"/>
      <color theme="0" tint="-0.499984740745262"/>
      <name val="Calibri"/>
      <family val="2"/>
      <scheme val="minor"/>
    </font>
    <font>
      <b/>
      <sz val="14"/>
      <color theme="1"/>
      <name val="Calibri"/>
      <family val="2"/>
      <scheme val="minor"/>
    </font>
    <font>
      <b/>
      <u/>
      <sz val="10"/>
      <color theme="1"/>
      <name val="Calibri"/>
      <family val="2"/>
      <scheme val="minor"/>
    </font>
    <font>
      <sz val="10"/>
      <name val="Arial"/>
      <family val="2"/>
    </font>
    <font>
      <i/>
      <sz val="9"/>
      <color indexed="81"/>
      <name val="Tahoma"/>
      <family val="2"/>
    </font>
    <font>
      <sz val="12"/>
      <color theme="0" tint="-0.499984740745262"/>
      <name val="Calibri"/>
      <family val="2"/>
      <scheme val="minor"/>
    </font>
    <font>
      <b/>
      <sz val="10"/>
      <color theme="0"/>
      <name val="Calibri"/>
      <family val="2"/>
      <scheme val="minor"/>
    </font>
    <font>
      <b/>
      <sz val="16"/>
      <color theme="1"/>
      <name val="Calibri"/>
      <family val="2"/>
      <scheme val="minor"/>
    </font>
    <font>
      <sz val="11"/>
      <color rgb="FFC00000"/>
      <name val="Calibri"/>
      <family val="2"/>
      <scheme val="minor"/>
    </font>
    <font>
      <sz val="10"/>
      <color rgb="FF3E3E3E"/>
      <name val="Tahoma"/>
      <family val="2"/>
    </font>
    <font>
      <sz val="11"/>
      <color rgb="FFFF0000"/>
      <name val="Calibri"/>
      <family val="2"/>
      <scheme val="minor"/>
    </font>
    <font>
      <b/>
      <sz val="10"/>
      <color rgb="FFFF0000"/>
      <name val="Calibri"/>
      <family val="2"/>
      <scheme val="minor"/>
    </font>
    <font>
      <b/>
      <sz val="20"/>
      <color theme="1"/>
      <name val="Calibri"/>
      <family val="2"/>
      <scheme val="minor"/>
    </font>
    <font>
      <sz val="20"/>
      <color theme="1"/>
      <name val="Calibri"/>
      <family val="2"/>
      <scheme val="minor"/>
    </font>
    <font>
      <b/>
      <sz val="12"/>
      <color theme="1"/>
      <name val="Calibri"/>
      <family val="2"/>
      <scheme val="minor"/>
    </font>
    <font>
      <u/>
      <sz val="11"/>
      <color rgb="FF0000FF"/>
      <name val="Calibri"/>
      <family val="2"/>
      <scheme val="minor"/>
    </font>
    <font>
      <sz val="10"/>
      <name val="Calibri"/>
      <family val="2"/>
      <scheme val="minor"/>
    </font>
    <font>
      <sz val="10"/>
      <color rgb="FFFF0000"/>
      <name val="Calibri"/>
      <family val="2"/>
      <scheme val="minor"/>
    </font>
    <font>
      <b/>
      <sz val="11"/>
      <name val="Calibri"/>
      <family val="2"/>
      <scheme val="minor"/>
    </font>
  </fonts>
  <fills count="31">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00B050"/>
        <bgColor indexed="64"/>
      </patternFill>
    </fill>
    <fill>
      <patternFill patternType="solid">
        <fgColor rgb="FFD3FABE"/>
        <bgColor indexed="64"/>
      </patternFill>
    </fill>
    <fill>
      <patternFill patternType="solid">
        <fgColor theme="0" tint="-0.499984740745262"/>
        <bgColor indexed="64"/>
      </patternFill>
    </fill>
    <fill>
      <patternFill patternType="solid">
        <fgColor rgb="FFFF9900"/>
        <bgColor indexed="64"/>
      </patternFill>
    </fill>
    <fill>
      <patternFill patternType="solid">
        <fgColor theme="9"/>
        <bgColor indexed="64"/>
      </patternFill>
    </fill>
    <fill>
      <patternFill patternType="solid">
        <fgColor theme="7" tint="0.59999389629810485"/>
        <bgColor indexed="64"/>
      </patternFill>
    </fill>
    <fill>
      <patternFill patternType="solid">
        <fgColor rgb="FF9FE6FF"/>
        <bgColor indexed="64"/>
      </patternFill>
    </fill>
    <fill>
      <patternFill patternType="solid">
        <fgColor rgb="FF00BBFE"/>
        <bgColor indexed="64"/>
      </patternFill>
    </fill>
    <fill>
      <patternFill patternType="solid">
        <fgColor rgb="FFFFFFDD"/>
        <bgColor indexed="64"/>
      </patternFill>
    </fill>
  </fills>
  <borders count="26">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s>
  <cellStyleXfs count="114">
    <xf numFmtId="0" fontId="0" fillId="0" borderId="0"/>
    <xf numFmtId="0" fontId="28" fillId="0" borderId="0" applyNumberFormat="0" applyFill="0" applyBorder="0" applyAlignment="0" applyProtection="0"/>
    <xf numFmtId="0" fontId="29" fillId="0" borderId="0" applyNumberFormat="0" applyFill="0" applyBorder="0" applyAlignment="0" applyProtection="0"/>
    <xf numFmtId="9" fontId="31" fillId="0" borderId="0" applyFont="0" applyFill="0" applyBorder="0" applyAlignment="0" applyProtection="0"/>
    <xf numFmtId="0" fontId="27" fillId="0" borderId="0"/>
    <xf numFmtId="43" fontId="27" fillId="0" borderId="0" applyFont="0" applyFill="0" applyBorder="0" applyAlignment="0" applyProtection="0"/>
    <xf numFmtId="165" fontId="32" fillId="0" borderId="0" applyFont="0" applyFill="0" applyBorder="0" applyAlignment="0" applyProtection="0"/>
    <xf numFmtId="44" fontId="27" fillId="0" borderId="0" applyFont="0" applyFill="0" applyBorder="0" applyAlignment="0" applyProtection="0"/>
    <xf numFmtId="0" fontId="32" fillId="0" borderId="0"/>
    <xf numFmtId="9" fontId="27" fillId="0" borderId="0" applyFon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4" fontId="31" fillId="0" borderId="0" applyFon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4" fillId="0" borderId="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43" fontId="31" fillId="0" borderId="0" applyFont="0" applyFill="0" applyBorder="0" applyAlignment="0" applyProtection="0"/>
    <xf numFmtId="164" fontId="49" fillId="0" borderId="0" applyFont="0" applyFill="0" applyBorder="0" applyAlignment="0" applyProtection="0"/>
    <xf numFmtId="0" fontId="49" fillId="0" borderId="0"/>
    <xf numFmtId="9" fontId="49"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cellStyleXfs>
  <cellXfs count="532">
    <xf numFmtId="0" fontId="0" fillId="0" borderId="0" xfId="0"/>
    <xf numFmtId="0" fontId="0" fillId="0" borderId="4" xfId="0" applyBorder="1"/>
    <xf numFmtId="0" fontId="36" fillId="11" borderId="0" xfId="0" applyFont="1" applyFill="1"/>
    <xf numFmtId="0" fontId="0" fillId="0" borderId="10" xfId="0" applyBorder="1"/>
    <xf numFmtId="0" fontId="0" fillId="10" borderId="0" xfId="0" applyFill="1" applyAlignment="1">
      <alignment wrapText="1"/>
    </xf>
    <xf numFmtId="0" fontId="25" fillId="0" borderId="0" xfId="0" applyFont="1"/>
    <xf numFmtId="0" fontId="40" fillId="0" borderId="0" xfId="15" applyFont="1" applyFill="1"/>
    <xf numFmtId="0" fontId="41" fillId="0" borderId="0" xfId="0" applyFont="1"/>
    <xf numFmtId="0" fontId="41" fillId="0" borderId="0" xfId="15" applyFont="1" applyFill="1"/>
    <xf numFmtId="0" fontId="41" fillId="0" borderId="0" xfId="15" applyFont="1" applyFill="1" applyAlignment="1">
      <alignment horizontal="left"/>
    </xf>
    <xf numFmtId="167" fontId="41" fillId="5" borderId="0" xfId="17" applyNumberFormat="1" applyFont="1" applyFill="1" applyAlignment="1">
      <alignment horizontal="left"/>
    </xf>
    <xf numFmtId="9" fontId="41" fillId="0" borderId="0" xfId="18" applyFont="1" applyFill="1" applyAlignment="1">
      <alignment horizontal="right"/>
    </xf>
    <xf numFmtId="167" fontId="40" fillId="0" borderId="0" xfId="15" applyNumberFormat="1" applyFont="1" applyFill="1" applyAlignment="1">
      <alignment horizontal="left"/>
    </xf>
    <xf numFmtId="167" fontId="41" fillId="0" borderId="0" xfId="15" applyNumberFormat="1" applyFont="1" applyFill="1" applyAlignment="1">
      <alignment horizontal="left"/>
    </xf>
    <xf numFmtId="0" fontId="41" fillId="12" borderId="0" xfId="0" applyFont="1" applyFill="1"/>
    <xf numFmtId="0" fontId="41" fillId="0" borderId="0" xfId="0" applyFont="1" applyFill="1"/>
    <xf numFmtId="0" fontId="25" fillId="0" borderId="0" xfId="0" applyFont="1" applyAlignment="1">
      <alignment wrapText="1"/>
    </xf>
    <xf numFmtId="9" fontId="25" fillId="0" borderId="0" xfId="3" applyFont="1"/>
    <xf numFmtId="0" fontId="25" fillId="7" borderId="0" xfId="0" applyFont="1" applyFill="1" applyAlignment="1">
      <alignment wrapText="1"/>
    </xf>
    <xf numFmtId="0" fontId="25" fillId="7" borderId="10" xfId="0" applyFont="1" applyFill="1" applyBorder="1"/>
    <xf numFmtId="0" fontId="25" fillId="0" borderId="10" xfId="0" applyFont="1" applyBorder="1"/>
    <xf numFmtId="0" fontId="25" fillId="0" borderId="4" xfId="0" applyFont="1" applyBorder="1"/>
    <xf numFmtId="0" fontId="25" fillId="11" borderId="0" xfId="0" applyFont="1" applyFill="1"/>
    <xf numFmtId="0" fontId="25" fillId="11" borderId="10" xfId="0" applyFont="1" applyFill="1" applyBorder="1"/>
    <xf numFmtId="0" fontId="25" fillId="11" borderId="4" xfId="0" applyFont="1" applyFill="1" applyBorder="1"/>
    <xf numFmtId="0" fontId="25" fillId="10" borderId="0" xfId="0" applyFont="1" applyFill="1"/>
    <xf numFmtId="0" fontId="25" fillId="10" borderId="10" xfId="0" applyFont="1" applyFill="1" applyBorder="1"/>
    <xf numFmtId="0" fontId="25" fillId="10" borderId="0" xfId="0" applyFont="1" applyFill="1" applyAlignment="1">
      <alignment wrapText="1"/>
    </xf>
    <xf numFmtId="0" fontId="25" fillId="10" borderId="4" xfId="0" applyFont="1" applyFill="1" applyBorder="1" applyAlignment="1">
      <alignment wrapText="1"/>
    </xf>
    <xf numFmtId="0" fontId="25" fillId="12" borderId="0" xfId="0" applyFont="1" applyFill="1"/>
    <xf numFmtId="0" fontId="25" fillId="0" borderId="0" xfId="0" applyFont="1" applyAlignment="1">
      <alignment horizontal="left"/>
    </xf>
    <xf numFmtId="0" fontId="42" fillId="0" borderId="0" xfId="0" applyFont="1"/>
    <xf numFmtId="0" fontId="43" fillId="11" borderId="0" xfId="0" applyFont="1" applyFill="1"/>
    <xf numFmtId="0" fontId="43" fillId="11" borderId="10" xfId="0" applyFont="1" applyFill="1" applyBorder="1"/>
    <xf numFmtId="0" fontId="43" fillId="11" borderId="4" xfId="0" applyFont="1" applyFill="1" applyBorder="1"/>
    <xf numFmtId="0" fontId="43" fillId="10" borderId="0" xfId="0" applyFont="1" applyFill="1" applyAlignment="1">
      <alignment wrapText="1"/>
    </xf>
    <xf numFmtId="0" fontId="25" fillId="10" borderId="10" xfId="0" applyFont="1" applyFill="1" applyBorder="1" applyAlignment="1">
      <alignment wrapText="1"/>
    </xf>
    <xf numFmtId="0" fontId="25" fillId="0" borderId="0" xfId="0" applyFont="1" applyFill="1" applyBorder="1"/>
    <xf numFmtId="0" fontId="25" fillId="7" borderId="0" xfId="0" applyFont="1" applyFill="1"/>
    <xf numFmtId="0" fontId="25" fillId="7" borderId="6" xfId="0" applyFont="1" applyFill="1" applyBorder="1"/>
    <xf numFmtId="0" fontId="37" fillId="6" borderId="0" xfId="4" applyFont="1" applyFill="1" applyAlignment="1">
      <alignment horizontal="center"/>
    </xf>
    <xf numFmtId="0" fontId="25" fillId="0" borderId="0" xfId="4" applyFont="1"/>
    <xf numFmtId="0" fontId="25" fillId="5" borderId="0" xfId="4" applyFont="1" applyFill="1"/>
    <xf numFmtId="9" fontId="25" fillId="0" borderId="0" xfId="9" applyFont="1"/>
    <xf numFmtId="0" fontId="25" fillId="0" borderId="0" xfId="4" quotePrefix="1" applyFont="1"/>
    <xf numFmtId="0" fontId="25" fillId="0" borderId="0" xfId="4" applyFont="1" applyFill="1"/>
    <xf numFmtId="16" fontId="25" fillId="0" borderId="0" xfId="4" applyNumberFormat="1" applyFont="1" applyFill="1"/>
    <xf numFmtId="0" fontId="25" fillId="0" borderId="0" xfId="0" applyFont="1" applyFill="1"/>
    <xf numFmtId="0" fontId="44" fillId="0" borderId="0" xfId="0" applyFont="1"/>
    <xf numFmtId="0" fontId="25" fillId="0" borderId="7" xfId="0" applyFont="1" applyBorder="1"/>
    <xf numFmtId="0" fontId="44" fillId="0" borderId="8" xfId="0" applyFont="1" applyBorder="1" applyAlignment="1">
      <alignment wrapText="1"/>
    </xf>
    <xf numFmtId="0" fontId="44" fillId="0" borderId="9" xfId="0" applyFont="1" applyBorder="1" applyAlignment="1">
      <alignment wrapText="1"/>
    </xf>
    <xf numFmtId="0" fontId="25" fillId="0" borderId="2" xfId="0" applyFont="1" applyBorder="1"/>
    <xf numFmtId="0" fontId="25" fillId="0" borderId="0" xfId="0" applyFont="1" applyBorder="1"/>
    <xf numFmtId="0" fontId="25" fillId="0" borderId="3" xfId="0" applyFont="1" applyBorder="1"/>
    <xf numFmtId="0" fontId="25" fillId="0" borderId="1" xfId="0" applyFont="1" applyBorder="1"/>
    <xf numFmtId="0" fontId="25" fillId="0" borderId="5" xfId="0" applyFont="1" applyBorder="1"/>
    <xf numFmtId="0" fontId="45" fillId="0" borderId="0" xfId="0" applyFont="1"/>
    <xf numFmtId="16" fontId="25" fillId="0" borderId="0" xfId="0" quotePrefix="1" applyNumberFormat="1" applyFont="1"/>
    <xf numFmtId="0" fontId="25" fillId="0" borderId="0" xfId="0" applyFont="1" applyAlignment="1">
      <alignment horizontal="center"/>
    </xf>
    <xf numFmtId="0" fontId="25" fillId="3" borderId="0" xfId="0" applyFont="1" applyFill="1"/>
    <xf numFmtId="0" fontId="25" fillId="0" borderId="0" xfId="0" applyNumberFormat="1" applyFont="1" applyAlignment="1">
      <alignment horizontal="right" wrapText="1"/>
    </xf>
    <xf numFmtId="0" fontId="25" fillId="0" borderId="0" xfId="0" applyNumberFormat="1" applyFont="1" applyAlignment="1">
      <alignment horizontal="right"/>
    </xf>
    <xf numFmtId="9" fontId="25" fillId="0" borderId="0" xfId="3" applyNumberFormat="1" applyFont="1"/>
    <xf numFmtId="166" fontId="25" fillId="0" borderId="0" xfId="0" applyNumberFormat="1" applyFont="1"/>
    <xf numFmtId="0" fontId="46" fillId="0" borderId="0" xfId="0" applyFont="1"/>
    <xf numFmtId="0" fontId="25" fillId="0" borderId="0" xfId="0" applyFont="1" applyAlignment="1">
      <alignment horizontal="right"/>
    </xf>
    <xf numFmtId="167" fontId="25" fillId="0" borderId="0" xfId="14" applyNumberFormat="1" applyFont="1"/>
    <xf numFmtId="168" fontId="25" fillId="0" borderId="0" xfId="0" applyNumberFormat="1" applyFont="1"/>
    <xf numFmtId="0" fontId="25" fillId="0" borderId="2" xfId="0" applyFont="1" applyBorder="1" applyAlignment="1">
      <alignment vertical="center"/>
    </xf>
    <xf numFmtId="0" fontId="25" fillId="8" borderId="3" xfId="0" applyFont="1" applyFill="1" applyBorder="1" applyAlignment="1"/>
    <xf numFmtId="0" fontId="41" fillId="5" borderId="0" xfId="0" applyFont="1" applyFill="1"/>
    <xf numFmtId="0" fontId="41" fillId="7" borderId="0" xfId="0" applyFont="1" applyFill="1"/>
    <xf numFmtId="0" fontId="47" fillId="7" borderId="0" xfId="0" applyFont="1" applyFill="1"/>
    <xf numFmtId="0" fontId="33" fillId="0" borderId="0" xfId="15" applyFont="1" applyFill="1"/>
    <xf numFmtId="0" fontId="33" fillId="0" borderId="0" xfId="15" applyFont="1"/>
    <xf numFmtId="1" fontId="33" fillId="5" borderId="0" xfId="18" applyNumberFormat="1" applyFont="1" applyFill="1"/>
    <xf numFmtId="169" fontId="40" fillId="0" borderId="8" xfId="15" applyNumberFormat="1" applyFont="1" applyFill="1" applyBorder="1" applyAlignment="1">
      <alignment horizontal="right"/>
    </xf>
    <xf numFmtId="0" fontId="48" fillId="0" borderId="0" xfId="15" applyFont="1" applyFill="1"/>
    <xf numFmtId="167" fontId="40" fillId="0" borderId="8" xfId="15" applyNumberFormat="1" applyFont="1" applyFill="1" applyBorder="1" applyAlignment="1">
      <alignment horizontal="left"/>
    </xf>
    <xf numFmtId="0" fontId="33" fillId="0" borderId="0" xfId="15" applyFont="1" applyFill="1"/>
    <xf numFmtId="9" fontId="33" fillId="0" borderId="0" xfId="15" applyNumberFormat="1" applyFont="1" applyFill="1"/>
    <xf numFmtId="0" fontId="39" fillId="0" borderId="0" xfId="15" applyFont="1" applyFill="1" applyAlignment="1">
      <alignment horizontal="right"/>
    </xf>
    <xf numFmtId="0" fontId="33" fillId="5" borderId="0" xfId="15" applyFont="1" applyFill="1" applyAlignment="1">
      <alignment horizontal="right"/>
    </xf>
    <xf numFmtId="0" fontId="41" fillId="5" borderId="0" xfId="0" applyFont="1" applyFill="1" applyAlignment="1">
      <alignment horizontal="right"/>
    </xf>
    <xf numFmtId="0" fontId="41" fillId="0" borderId="0" xfId="0" applyFont="1" applyAlignment="1">
      <alignment wrapText="1"/>
    </xf>
    <xf numFmtId="0" fontId="41" fillId="5" borderId="0" xfId="0" applyFont="1" applyFill="1" applyProtection="1">
      <protection locked="0"/>
    </xf>
    <xf numFmtId="0" fontId="41" fillId="13" borderId="0" xfId="0" applyFont="1" applyFill="1"/>
    <xf numFmtId="9" fontId="41" fillId="13" borderId="0" xfId="3" applyFont="1" applyFill="1"/>
    <xf numFmtId="0" fontId="24" fillId="0" borderId="10" xfId="0" applyFont="1" applyBorder="1"/>
    <xf numFmtId="0" fontId="24" fillId="0" borderId="0" xfId="0" applyFont="1" applyFill="1" applyBorder="1"/>
    <xf numFmtId="0" fontId="24" fillId="0" borderId="0" xfId="0" applyFont="1"/>
    <xf numFmtId="0" fontId="24" fillId="0" borderId="0" xfId="0" applyFont="1" applyAlignment="1">
      <alignment wrapText="1"/>
    </xf>
    <xf numFmtId="0" fontId="25" fillId="10" borderId="0" xfId="0" applyFont="1" applyFill="1" applyBorder="1" applyAlignment="1">
      <alignment wrapText="1"/>
    </xf>
    <xf numFmtId="0" fontId="24" fillId="0" borderId="0" xfId="0" applyFont="1" applyFill="1"/>
    <xf numFmtId="0" fontId="24" fillId="0" borderId="0" xfId="0" applyFont="1" applyFill="1" applyAlignment="1">
      <alignment wrapText="1"/>
    </xf>
    <xf numFmtId="0" fontId="41" fillId="5" borderId="0" xfId="0" applyFont="1" applyFill="1" applyAlignment="1">
      <alignment wrapText="1"/>
    </xf>
    <xf numFmtId="0" fontId="41" fillId="0" borderId="0" xfId="0" applyFont="1" applyFill="1" applyAlignment="1">
      <alignment wrapText="1"/>
    </xf>
    <xf numFmtId="0" fontId="41" fillId="12" borderId="0" xfId="0" applyFont="1" applyFill="1" applyAlignment="1">
      <alignment wrapText="1"/>
    </xf>
    <xf numFmtId="0" fontId="23" fillId="0" borderId="0" xfId="0" applyFont="1"/>
    <xf numFmtId="0" fontId="24" fillId="10" borderId="0" xfId="0" applyFont="1" applyFill="1" applyBorder="1" applyAlignment="1">
      <alignment wrapText="1"/>
    </xf>
    <xf numFmtId="0" fontId="23" fillId="10" borderId="0" xfId="0" applyFont="1" applyFill="1" applyAlignment="1">
      <alignment wrapText="1"/>
    </xf>
    <xf numFmtId="0" fontId="22" fillId="0" borderId="0" xfId="0" applyFont="1" applyAlignment="1">
      <alignment wrapText="1"/>
    </xf>
    <xf numFmtId="0" fontId="22" fillId="0" borderId="0" xfId="0" applyFont="1"/>
    <xf numFmtId="0" fontId="20" fillId="0" borderId="0" xfId="0" applyFont="1"/>
    <xf numFmtId="0" fontId="20" fillId="5" borderId="0" xfId="0" applyFont="1" applyFill="1"/>
    <xf numFmtId="1" fontId="20" fillId="0" borderId="0" xfId="0" applyNumberFormat="1" applyFont="1"/>
    <xf numFmtId="1" fontId="20" fillId="5" borderId="0" xfId="23" applyNumberFormat="1" applyFont="1" applyFill="1"/>
    <xf numFmtId="0" fontId="20" fillId="0" borderId="0" xfId="0" applyFont="1" applyAlignment="1">
      <alignment wrapText="1"/>
    </xf>
    <xf numFmtId="167" fontId="41" fillId="5" borderId="0" xfId="14" applyNumberFormat="1" applyFont="1" applyFill="1"/>
    <xf numFmtId="0" fontId="20" fillId="12" borderId="0" xfId="0" applyFont="1" applyFill="1"/>
    <xf numFmtId="44" fontId="20" fillId="0" borderId="0" xfId="0" applyNumberFormat="1" applyFont="1"/>
    <xf numFmtId="9" fontId="20" fillId="0" borderId="0" xfId="0" applyNumberFormat="1" applyFont="1"/>
    <xf numFmtId="0" fontId="38" fillId="0" borderId="0" xfId="0" applyFont="1"/>
    <xf numFmtId="0" fontId="20" fillId="0" borderId="10" xfId="0" applyFont="1" applyBorder="1"/>
    <xf numFmtId="0" fontId="20" fillId="10" borderId="10" xfId="0" applyFont="1" applyFill="1" applyBorder="1" applyAlignment="1">
      <alignment wrapText="1"/>
    </xf>
    <xf numFmtId="0" fontId="38" fillId="7" borderId="0" xfId="0" applyFont="1" applyFill="1"/>
    <xf numFmtId="0" fontId="20" fillId="7" borderId="0" xfId="0" applyFont="1" applyFill="1"/>
    <xf numFmtId="6" fontId="20" fillId="0" borderId="0" xfId="0" applyNumberFormat="1" applyFont="1" applyAlignment="1">
      <alignment horizontal="left"/>
    </xf>
    <xf numFmtId="9" fontId="20" fillId="0" borderId="0" xfId="3" applyFont="1"/>
    <xf numFmtId="0" fontId="20" fillId="0" borderId="0" xfId="0" applyFont="1" applyAlignment="1">
      <alignment horizontal="left"/>
    </xf>
    <xf numFmtId="0" fontId="20" fillId="3" borderId="0" xfId="0" applyFont="1" applyFill="1"/>
    <xf numFmtId="0" fontId="20" fillId="9" borderId="0" xfId="0" applyFont="1" applyFill="1"/>
    <xf numFmtId="20" fontId="20" fillId="0" borderId="0" xfId="0" applyNumberFormat="1" applyFont="1"/>
    <xf numFmtId="0" fontId="38" fillId="0" borderId="0" xfId="0" applyFont="1" applyAlignment="1">
      <alignment horizontal="right"/>
    </xf>
    <xf numFmtId="0" fontId="43" fillId="0" borderId="0" xfId="25" applyFont="1" applyFill="1" applyAlignment="1">
      <alignment horizontal="center" wrapText="1"/>
    </xf>
    <xf numFmtId="164" fontId="43" fillId="0" borderId="0" xfId="24" applyFont="1" applyFill="1"/>
    <xf numFmtId="0" fontId="19" fillId="0" borderId="0" xfId="0" applyFont="1"/>
    <xf numFmtId="0" fontId="19" fillId="0" borderId="0" xfId="0" applyFont="1" applyAlignment="1">
      <alignment wrapText="1"/>
    </xf>
    <xf numFmtId="6" fontId="19" fillId="0" borderId="0" xfId="0" applyNumberFormat="1" applyFont="1" applyAlignment="1">
      <alignment horizontal="left"/>
    </xf>
    <xf numFmtId="0" fontId="19" fillId="5" borderId="0" xfId="0" applyFont="1" applyFill="1"/>
    <xf numFmtId="9" fontId="19" fillId="0" borderId="0" xfId="3" applyFont="1"/>
    <xf numFmtId="44" fontId="19" fillId="0" borderId="0" xfId="0" applyNumberFormat="1" applyFont="1"/>
    <xf numFmtId="44" fontId="19" fillId="0" borderId="0" xfId="14" applyFont="1"/>
    <xf numFmtId="0" fontId="51" fillId="0" borderId="0" xfId="0" applyFont="1"/>
    <xf numFmtId="0" fontId="51" fillId="0" borderId="0" xfId="0" applyFont="1" applyFill="1"/>
    <xf numFmtId="0" fontId="18" fillId="0" borderId="0" xfId="0" applyFont="1"/>
    <xf numFmtId="0" fontId="18" fillId="15" borderId="0" xfId="0" applyFont="1" applyFill="1"/>
    <xf numFmtId="0" fontId="25" fillId="15" borderId="0" xfId="0" applyFont="1" applyFill="1"/>
    <xf numFmtId="0" fontId="18" fillId="0" borderId="0" xfId="0" applyFont="1" applyAlignment="1">
      <alignment wrapText="1"/>
    </xf>
    <xf numFmtId="0" fontId="25" fillId="0" borderId="2" xfId="0" applyFont="1" applyBorder="1" applyAlignment="1"/>
    <xf numFmtId="0" fontId="25" fillId="2" borderId="2" xfId="0" applyFont="1" applyFill="1" applyBorder="1" applyAlignment="1"/>
    <xf numFmtId="0" fontId="0" fillId="0" borderId="2" xfId="0" applyBorder="1" applyAlignment="1"/>
    <xf numFmtId="0" fontId="25" fillId="4" borderId="2" xfId="0" applyFont="1" applyFill="1" applyBorder="1" applyAlignment="1"/>
    <xf numFmtId="0" fontId="0" fillId="0" borderId="0" xfId="0" applyAlignment="1"/>
    <xf numFmtId="1" fontId="25" fillId="0" borderId="0" xfId="14" applyNumberFormat="1" applyFont="1" applyFill="1" applyBorder="1"/>
    <xf numFmtId="9" fontId="25" fillId="0" borderId="0" xfId="3" applyFont="1" applyFill="1" applyBorder="1"/>
    <xf numFmtId="0" fontId="25" fillId="7" borderId="0" xfId="0" applyFont="1" applyFill="1" applyAlignment="1"/>
    <xf numFmtId="0" fontId="25" fillId="7" borderId="2" xfId="0" applyFont="1" applyFill="1" applyBorder="1" applyAlignment="1">
      <alignment horizontal="left" vertical="center"/>
    </xf>
    <xf numFmtId="0" fontId="25" fillId="0" borderId="0" xfId="0" applyFont="1" applyAlignment="1"/>
    <xf numFmtId="0" fontId="25" fillId="0" borderId="4" xfId="0" applyFont="1" applyBorder="1" applyAlignment="1"/>
    <xf numFmtId="166" fontId="25" fillId="0" borderId="2" xfId="0" applyNumberFormat="1" applyFont="1" applyBorder="1" applyAlignment="1"/>
    <xf numFmtId="166" fontId="25" fillId="0" borderId="0" xfId="0" applyNumberFormat="1" applyFont="1" applyAlignment="1"/>
    <xf numFmtId="0" fontId="25" fillId="8" borderId="1" xfId="0" applyFont="1" applyFill="1" applyBorder="1" applyAlignment="1"/>
    <xf numFmtId="0" fontId="38" fillId="2" borderId="1" xfId="0" applyFont="1" applyFill="1" applyBorder="1" applyAlignment="1"/>
    <xf numFmtId="0" fontId="25" fillId="2" borderId="0" xfId="0" applyFont="1" applyFill="1" applyAlignment="1"/>
    <xf numFmtId="0" fontId="18" fillId="2" borderId="0" xfId="0" applyFont="1" applyFill="1" applyAlignment="1"/>
    <xf numFmtId="0" fontId="25" fillId="4" borderId="0" xfId="0" applyFont="1" applyFill="1" applyAlignment="1"/>
    <xf numFmtId="0" fontId="25" fillId="3" borderId="2" xfId="0" applyFont="1" applyFill="1" applyBorder="1" applyAlignment="1"/>
    <xf numFmtId="0" fontId="25" fillId="3" borderId="0" xfId="0" applyFont="1" applyFill="1" applyAlignment="1"/>
    <xf numFmtId="0" fontId="18" fillId="3" borderId="0" xfId="0" applyFont="1" applyFill="1" applyAlignment="1"/>
    <xf numFmtId="0" fontId="23" fillId="3" borderId="4" xfId="0" applyFont="1" applyFill="1" applyBorder="1" applyAlignment="1"/>
    <xf numFmtId="166" fontId="25" fillId="3" borderId="2" xfId="0" applyNumberFormat="1" applyFont="1" applyFill="1" applyBorder="1" applyAlignment="1"/>
    <xf numFmtId="166" fontId="25" fillId="3" borderId="0" xfId="0" applyNumberFormat="1" applyFont="1" applyFill="1" applyAlignment="1"/>
    <xf numFmtId="0" fontId="23" fillId="3" borderId="0" xfId="0" applyFont="1" applyFill="1" applyAlignment="1"/>
    <xf numFmtId="9" fontId="25" fillId="0" borderId="0" xfId="3" applyFont="1" applyAlignment="1"/>
    <xf numFmtId="0" fontId="0" fillId="0" borderId="2" xfId="0" applyFill="1" applyBorder="1" applyAlignment="1"/>
    <xf numFmtId="0" fontId="0" fillId="0" borderId="4" xfId="0" applyBorder="1" applyAlignment="1"/>
    <xf numFmtId="166" fontId="0" fillId="0" borderId="2" xfId="0" applyNumberFormat="1" applyBorder="1" applyAlignment="1"/>
    <xf numFmtId="166" fontId="0" fillId="0" borderId="0" xfId="0" applyNumberFormat="1" applyAlignment="1"/>
    <xf numFmtId="0" fontId="17" fillId="0" borderId="0" xfId="0" applyFont="1"/>
    <xf numFmtId="0" fontId="24" fillId="0" borderId="0" xfId="0" applyFont="1" applyAlignment="1">
      <alignment horizontal="right"/>
    </xf>
    <xf numFmtId="0" fontId="17" fillId="0" borderId="0" xfId="0" applyFont="1" applyAlignment="1">
      <alignment horizontal="right"/>
    </xf>
    <xf numFmtId="0" fontId="25" fillId="13" borderId="0" xfId="0" applyFont="1" applyFill="1"/>
    <xf numFmtId="0" fontId="21" fillId="0" borderId="0" xfId="0" applyFont="1" applyAlignment="1">
      <alignment horizontal="right"/>
    </xf>
    <xf numFmtId="9" fontId="25" fillId="0" borderId="0" xfId="3" applyFont="1" applyFill="1"/>
    <xf numFmtId="0" fontId="17" fillId="13" borderId="0" xfId="0" applyFont="1" applyFill="1"/>
    <xf numFmtId="0" fontId="41" fillId="16" borderId="10" xfId="0" applyFont="1" applyFill="1" applyBorder="1"/>
    <xf numFmtId="0" fontId="41" fillId="16" borderId="12" xfId="0" applyFont="1" applyFill="1" applyBorder="1"/>
    <xf numFmtId="9" fontId="41" fillId="16" borderId="10" xfId="3" applyFont="1" applyFill="1" applyBorder="1" applyAlignment="1">
      <alignment horizontal="center"/>
    </xf>
    <xf numFmtId="9" fontId="41" fillId="16" borderId="12" xfId="3" applyFont="1" applyFill="1" applyBorder="1" applyAlignment="1">
      <alignment horizontal="center"/>
    </xf>
    <xf numFmtId="0" fontId="25" fillId="13" borderId="0" xfId="0" applyFont="1" applyFill="1" applyAlignment="1">
      <alignment wrapText="1"/>
    </xf>
    <xf numFmtId="0" fontId="25" fillId="17" borderId="0" xfId="0" applyFont="1" applyFill="1" applyBorder="1"/>
    <xf numFmtId="0" fontId="25" fillId="17" borderId="0" xfId="0" applyFont="1" applyFill="1"/>
    <xf numFmtId="9" fontId="25" fillId="17" borderId="0" xfId="3" applyFont="1" applyFill="1"/>
    <xf numFmtId="0" fontId="17" fillId="0" borderId="0" xfId="0" applyFont="1" applyAlignment="1">
      <alignment wrapText="1"/>
    </xf>
    <xf numFmtId="0" fontId="0" fillId="13" borderId="0" xfId="0" applyFill="1"/>
    <xf numFmtId="0" fontId="25" fillId="20" borderId="0" xfId="0" applyFont="1" applyFill="1"/>
    <xf numFmtId="0" fontId="47" fillId="13" borderId="0" xfId="0" applyFont="1" applyFill="1"/>
    <xf numFmtId="0" fontId="0" fillId="13" borderId="0" xfId="0" applyFill="1" applyAlignment="1">
      <alignment horizontal="right"/>
    </xf>
    <xf numFmtId="0" fontId="25" fillId="0" borderId="0" xfId="0" applyFont="1" applyFill="1" applyAlignment="1">
      <alignment horizontal="center"/>
    </xf>
    <xf numFmtId="0" fontId="44" fillId="0" borderId="0" xfId="0" applyFont="1" applyFill="1"/>
    <xf numFmtId="0" fontId="41" fillId="16" borderId="11" xfId="0" applyFont="1" applyFill="1" applyBorder="1"/>
    <xf numFmtId="9" fontId="41" fillId="16" borderId="11" xfId="3" applyFont="1" applyFill="1" applyBorder="1" applyAlignment="1">
      <alignment horizontal="center"/>
    </xf>
    <xf numFmtId="0" fontId="52" fillId="18" borderId="11" xfId="0" applyFont="1" applyFill="1" applyBorder="1" applyAlignment="1">
      <alignment horizontal="center"/>
    </xf>
    <xf numFmtId="0" fontId="18" fillId="13" borderId="0" xfId="0" applyFont="1" applyFill="1"/>
    <xf numFmtId="0" fontId="25" fillId="20" borderId="0" xfId="0" applyFont="1" applyFill="1" applyAlignment="1">
      <alignment wrapText="1"/>
    </xf>
    <xf numFmtId="0" fontId="0" fillId="20" borderId="0" xfId="0" applyFill="1"/>
    <xf numFmtId="166" fontId="25" fillId="20" borderId="0" xfId="0" applyNumberFormat="1" applyFont="1" applyFill="1"/>
    <xf numFmtId="1" fontId="25" fillId="20" borderId="0" xfId="14" applyNumberFormat="1" applyFont="1" applyFill="1" applyBorder="1"/>
    <xf numFmtId="0" fontId="41" fillId="16" borderId="14" xfId="0" applyFont="1" applyFill="1" applyBorder="1"/>
    <xf numFmtId="0" fontId="41" fillId="16" borderId="15" xfId="0" applyFont="1" applyFill="1" applyBorder="1"/>
    <xf numFmtId="9" fontId="41" fillId="16" borderId="14" xfId="3" applyFont="1" applyFill="1" applyBorder="1" applyAlignment="1">
      <alignment horizontal="center"/>
    </xf>
    <xf numFmtId="9" fontId="41" fillId="16" borderId="15" xfId="3" applyFont="1" applyFill="1" applyBorder="1" applyAlignment="1">
      <alignment horizontal="center"/>
    </xf>
    <xf numFmtId="0" fontId="52" fillId="19" borderId="13" xfId="0" applyFont="1" applyFill="1" applyBorder="1"/>
    <xf numFmtId="0" fontId="52" fillId="19" borderId="13" xfId="0" applyFont="1" applyFill="1" applyBorder="1" applyAlignment="1">
      <alignment horizontal="center"/>
    </xf>
    <xf numFmtId="166" fontId="25" fillId="13" borderId="0" xfId="0" applyNumberFormat="1" applyFont="1" applyFill="1"/>
    <xf numFmtId="0" fontId="54" fillId="0" borderId="0" xfId="0" applyFont="1"/>
    <xf numFmtId="9" fontId="25" fillId="3" borderId="0" xfId="3" applyFont="1" applyFill="1" applyAlignment="1"/>
    <xf numFmtId="9" fontId="0" fillId="0" borderId="0" xfId="3" applyFont="1" applyAlignment="1"/>
    <xf numFmtId="0" fontId="25" fillId="17" borderId="0" xfId="0" applyNumberFormat="1" applyFont="1" applyFill="1" applyAlignment="1">
      <alignment horizontal="right"/>
    </xf>
    <xf numFmtId="166" fontId="25" fillId="17" borderId="0" xfId="0" applyNumberFormat="1" applyFont="1" applyFill="1" applyAlignment="1">
      <alignment horizontal="right"/>
    </xf>
    <xf numFmtId="166" fontId="25" fillId="17" borderId="0" xfId="0" applyNumberFormat="1" applyFont="1" applyFill="1"/>
    <xf numFmtId="0" fontId="43" fillId="17" borderId="0" xfId="0" applyNumberFormat="1" applyFont="1" applyFill="1" applyAlignment="1">
      <alignment horizontal="right"/>
    </xf>
    <xf numFmtId="0" fontId="16" fillId="0" borderId="0" xfId="0" applyFont="1"/>
    <xf numFmtId="0" fontId="25" fillId="0" borderId="0" xfId="0" applyFont="1" applyFill="1" applyAlignment="1">
      <alignment horizontal="right"/>
    </xf>
    <xf numFmtId="0" fontId="16" fillId="13" borderId="0" xfId="0" applyFont="1" applyFill="1" applyAlignment="1">
      <alignment horizontal="right"/>
    </xf>
    <xf numFmtId="0" fontId="25" fillId="13" borderId="0" xfId="0" applyFont="1" applyFill="1" applyAlignment="1">
      <alignment horizontal="right"/>
    </xf>
    <xf numFmtId="0" fontId="25" fillId="13" borderId="0" xfId="0" applyFont="1" applyFill="1" applyAlignment="1">
      <alignment horizontal="left"/>
    </xf>
    <xf numFmtId="1" fontId="25" fillId="17" borderId="0" xfId="0" applyNumberFormat="1" applyFont="1" applyFill="1"/>
    <xf numFmtId="170" fontId="41" fillId="16" borderId="14" xfId="23" applyNumberFormat="1" applyFont="1" applyFill="1" applyBorder="1" applyAlignment="1">
      <alignment horizontal="center"/>
    </xf>
    <xf numFmtId="170" fontId="41" fillId="16" borderId="15" xfId="23" applyNumberFormat="1" applyFont="1" applyFill="1" applyBorder="1" applyAlignment="1">
      <alignment horizontal="center"/>
    </xf>
    <xf numFmtId="2" fontId="25" fillId="17" borderId="0" xfId="0" applyNumberFormat="1" applyFont="1" applyFill="1"/>
    <xf numFmtId="0" fontId="41" fillId="16" borderId="14" xfId="0" applyFont="1" applyFill="1" applyBorder="1" applyAlignment="1">
      <alignment horizontal="left" indent="2"/>
    </xf>
    <xf numFmtId="0" fontId="41" fillId="16" borderId="15" xfId="0" applyFont="1" applyFill="1" applyBorder="1" applyAlignment="1">
      <alignment horizontal="left" indent="2"/>
    </xf>
    <xf numFmtId="170" fontId="25" fillId="17" borderId="0" xfId="23" applyNumberFormat="1" applyFont="1" applyFill="1"/>
    <xf numFmtId="9" fontId="25" fillId="13" borderId="0" xfId="0" applyNumberFormat="1" applyFont="1" applyFill="1"/>
    <xf numFmtId="0" fontId="25" fillId="16" borderId="13" xfId="0" applyFont="1" applyFill="1" applyBorder="1"/>
    <xf numFmtId="9" fontId="25" fillId="16" borderId="13" xfId="0" applyNumberFormat="1" applyFont="1" applyFill="1" applyBorder="1" applyAlignment="1">
      <alignment horizontal="right"/>
    </xf>
    <xf numFmtId="170" fontId="25" fillId="0" borderId="0" xfId="23" applyNumberFormat="1" applyFont="1" applyAlignment="1"/>
    <xf numFmtId="167" fontId="55" fillId="0" borderId="0" xfId="14" applyNumberFormat="1" applyFont="1" applyFill="1" applyAlignment="1">
      <alignment horizontal="left" vertical="center" indent="2"/>
    </xf>
    <xf numFmtId="0" fontId="25" fillId="0" borderId="0" xfId="0" applyFont="1" applyAlignment="1">
      <alignment horizontal="left" indent="1"/>
    </xf>
    <xf numFmtId="0" fontId="16" fillId="0" borderId="0" xfId="0" applyFont="1" applyAlignment="1">
      <alignment horizontal="left" indent="1"/>
    </xf>
    <xf numFmtId="0" fontId="54" fillId="13" borderId="0" xfId="0" applyFont="1" applyFill="1"/>
    <xf numFmtId="0" fontId="25" fillId="13" borderId="0" xfId="0" applyFont="1" applyFill="1" applyBorder="1"/>
    <xf numFmtId="9" fontId="16" fillId="17" borderId="0" xfId="3" applyFont="1" applyFill="1"/>
    <xf numFmtId="9" fontId="25" fillId="17" borderId="0" xfId="0" applyNumberFormat="1" applyFont="1" applyFill="1"/>
    <xf numFmtId="167" fontId="25" fillId="17" borderId="0" xfId="14" applyNumberFormat="1" applyFont="1" applyFill="1"/>
    <xf numFmtId="167" fontId="25" fillId="17" borderId="0" xfId="0" applyNumberFormat="1" applyFont="1" applyFill="1"/>
    <xf numFmtId="168" fontId="25" fillId="17" borderId="0" xfId="0" applyNumberFormat="1" applyFont="1" applyFill="1"/>
    <xf numFmtId="0" fontId="41" fillId="16" borderId="0" xfId="0" applyFont="1" applyFill="1" applyBorder="1" applyAlignment="1">
      <alignment horizontal="right"/>
    </xf>
    <xf numFmtId="0" fontId="53" fillId="0" borderId="0" xfId="0" applyFont="1" applyFill="1" applyAlignment="1">
      <alignment horizontal="center"/>
    </xf>
    <xf numFmtId="0" fontId="38" fillId="0" borderId="0" xfId="0" applyFont="1" applyFill="1"/>
    <xf numFmtId="0" fontId="17" fillId="0" borderId="0" xfId="0" applyFont="1" applyFill="1" applyAlignment="1">
      <alignment horizontal="left"/>
    </xf>
    <xf numFmtId="0" fontId="42" fillId="0" borderId="0" xfId="0" applyFont="1" applyFill="1" applyAlignment="1">
      <alignment horizontal="left"/>
    </xf>
    <xf numFmtId="0" fontId="15" fillId="0" borderId="0" xfId="0" applyFont="1" applyFill="1"/>
    <xf numFmtId="0" fontId="25" fillId="0" borderId="0" xfId="0" applyFont="1" applyFill="1" applyAlignment="1">
      <alignment wrapText="1"/>
    </xf>
    <xf numFmtId="0" fontId="0" fillId="0" borderId="0" xfId="0" applyFill="1"/>
    <xf numFmtId="9" fontId="25" fillId="0" borderId="0" xfId="0" applyNumberFormat="1" applyFont="1" applyFill="1"/>
    <xf numFmtId="0" fontId="54" fillId="0" borderId="0" xfId="0" applyFont="1" applyFill="1"/>
    <xf numFmtId="0" fontId="46" fillId="0" borderId="0" xfId="0" applyFont="1" applyFill="1"/>
    <xf numFmtId="0" fontId="38" fillId="16" borderId="0" xfId="0" applyFont="1" applyFill="1" applyAlignment="1"/>
    <xf numFmtId="0" fontId="25" fillId="16" borderId="0" xfId="0" applyFont="1" applyFill="1" applyAlignment="1">
      <alignment wrapText="1"/>
    </xf>
    <xf numFmtId="0" fontId="25" fillId="0" borderId="19" xfId="0" applyFont="1" applyBorder="1"/>
    <xf numFmtId="0" fontId="15" fillId="8" borderId="3" xfId="0" applyFont="1" applyFill="1" applyBorder="1" applyAlignment="1"/>
    <xf numFmtId="0" fontId="25" fillId="8" borderId="5" xfId="0" applyFont="1" applyFill="1" applyBorder="1" applyAlignment="1"/>
    <xf numFmtId="166" fontId="15" fillId="8" borderId="3" xfId="0" applyNumberFormat="1" applyFont="1" applyFill="1" applyBorder="1" applyAlignment="1"/>
    <xf numFmtId="166" fontId="25" fillId="8" borderId="1" xfId="0" applyNumberFormat="1" applyFont="1" applyFill="1" applyBorder="1" applyAlignment="1"/>
    <xf numFmtId="9" fontId="25" fillId="8" borderId="1" xfId="3" applyFont="1" applyFill="1" applyBorder="1" applyAlignment="1"/>
    <xf numFmtId="1" fontId="25" fillId="8" borderId="1" xfId="0" applyNumberFormat="1" applyFont="1" applyFill="1" applyBorder="1" applyAlignment="1"/>
    <xf numFmtId="170" fontId="25" fillId="8" borderId="1" xfId="23" applyNumberFormat="1" applyFont="1" applyFill="1" applyBorder="1" applyAlignment="1"/>
    <xf numFmtId="0" fontId="0" fillId="0" borderId="0" xfId="0" applyFill="1" applyAlignment="1"/>
    <xf numFmtId="0" fontId="0" fillId="0" borderId="1" xfId="0" applyFill="1" applyBorder="1" applyAlignment="1"/>
    <xf numFmtId="0" fontId="14" fillId="0" borderId="0" xfId="0" applyFont="1"/>
    <xf numFmtId="0" fontId="19" fillId="0" borderId="0" xfId="0" applyFont="1" applyFill="1" applyBorder="1"/>
    <xf numFmtId="0" fontId="24" fillId="0" borderId="0" xfId="19" applyFont="1" applyFill="1" applyAlignment="1">
      <alignment horizontal="center" wrapText="1"/>
    </xf>
    <xf numFmtId="0" fontId="20" fillId="0" borderId="0" xfId="0" applyFont="1" applyFill="1"/>
    <xf numFmtId="0" fontId="20" fillId="13" borderId="0" xfId="0" applyFont="1" applyFill="1"/>
    <xf numFmtId="0" fontId="24" fillId="20" borderId="0" xfId="19" applyFont="1" applyFill="1" applyAlignment="1">
      <alignment horizontal="center" wrapText="1"/>
    </xf>
    <xf numFmtId="164" fontId="24" fillId="20" borderId="0" xfId="21" applyNumberFormat="1" applyFont="1" applyFill="1"/>
    <xf numFmtId="0" fontId="20" fillId="20" borderId="0" xfId="0" applyFont="1" applyFill="1"/>
    <xf numFmtId="0" fontId="25" fillId="20" borderId="0" xfId="0" applyFont="1" applyFill="1" applyBorder="1"/>
    <xf numFmtId="0" fontId="14" fillId="13" borderId="0" xfId="0" applyFont="1" applyFill="1"/>
    <xf numFmtId="0" fontId="14" fillId="13" borderId="0" xfId="0" applyFont="1" applyFill="1" applyAlignment="1">
      <alignment horizontal="right"/>
    </xf>
    <xf numFmtId="0" fontId="14" fillId="13" borderId="0" xfId="0" applyFont="1" applyFill="1" applyAlignment="1">
      <alignment horizontal="center" wrapText="1"/>
    </xf>
    <xf numFmtId="0" fontId="14" fillId="13" borderId="0" xfId="0" quotePrefix="1" applyFont="1" applyFill="1"/>
    <xf numFmtId="0" fontId="14" fillId="0" borderId="0" xfId="0" applyFont="1" applyFill="1" applyBorder="1"/>
    <xf numFmtId="0" fontId="53" fillId="3" borderId="0" xfId="0" applyFont="1" applyFill="1" applyAlignment="1">
      <alignment horizontal="center"/>
    </xf>
    <xf numFmtId="0" fontId="25" fillId="21" borderId="0" xfId="0" applyFont="1" applyFill="1"/>
    <xf numFmtId="0" fontId="25" fillId="9" borderId="0" xfId="0" applyFont="1" applyFill="1"/>
    <xf numFmtId="0" fontId="25" fillId="16" borderId="0" xfId="0" applyFont="1" applyFill="1"/>
    <xf numFmtId="0" fontId="53" fillId="21" borderId="0" xfId="0" applyFont="1" applyFill="1"/>
    <xf numFmtId="0" fontId="47" fillId="21" borderId="0" xfId="0" applyFont="1" applyFill="1"/>
    <xf numFmtId="0" fontId="42" fillId="17" borderId="0" xfId="0" applyFont="1" applyFill="1"/>
    <xf numFmtId="164" fontId="24" fillId="17" borderId="0" xfId="21" applyNumberFormat="1" applyFont="1" applyFill="1"/>
    <xf numFmtId="0" fontId="20" fillId="17" borderId="0" xfId="0" applyFont="1" applyFill="1"/>
    <xf numFmtId="9" fontId="20" fillId="17" borderId="0" xfId="3" applyFont="1" applyFill="1"/>
    <xf numFmtId="164" fontId="43" fillId="17" borderId="0" xfId="24" applyFont="1" applyFill="1"/>
    <xf numFmtId="44" fontId="20" fillId="17" borderId="0" xfId="0" applyNumberFormat="1" applyFont="1" applyFill="1"/>
    <xf numFmtId="9" fontId="20" fillId="17" borderId="0" xfId="0" applyNumberFormat="1" applyFont="1" applyFill="1"/>
    <xf numFmtId="44" fontId="38" fillId="17" borderId="0" xfId="0" applyNumberFormat="1" applyFont="1" applyFill="1"/>
    <xf numFmtId="0" fontId="14" fillId="0" borderId="0" xfId="0" applyFont="1" applyAlignment="1">
      <alignment wrapText="1"/>
    </xf>
    <xf numFmtId="0" fontId="24" fillId="17" borderId="0" xfId="0" applyFont="1" applyFill="1"/>
    <xf numFmtId="0" fontId="25" fillId="22" borderId="0" xfId="0" applyFont="1" applyFill="1"/>
    <xf numFmtId="0" fontId="41" fillId="23" borderId="0" xfId="0" applyFont="1" applyFill="1"/>
    <xf numFmtId="0" fontId="25" fillId="23" borderId="0" xfId="0" applyFont="1" applyFill="1"/>
    <xf numFmtId="0" fontId="40" fillId="13" borderId="0" xfId="15" applyFont="1" applyFill="1"/>
    <xf numFmtId="0" fontId="41" fillId="13" borderId="0" xfId="15" applyFont="1" applyFill="1"/>
    <xf numFmtId="0" fontId="16" fillId="16" borderId="0" xfId="0" applyFont="1" applyFill="1" applyAlignment="1">
      <alignment horizontal="right"/>
    </xf>
    <xf numFmtId="170" fontId="25" fillId="16" borderId="0" xfId="23" applyNumberFormat="1" applyFont="1" applyFill="1" applyAlignment="1"/>
    <xf numFmtId="9" fontId="25" fillId="16" borderId="0" xfId="0" applyNumberFormat="1" applyFont="1" applyFill="1"/>
    <xf numFmtId="0" fontId="16" fillId="16" borderId="0" xfId="0" applyFont="1" applyFill="1" applyAlignment="1">
      <alignment horizontal="left"/>
    </xf>
    <xf numFmtId="1" fontId="25" fillId="16" borderId="0" xfId="0" applyNumberFormat="1" applyFont="1" applyFill="1" applyAlignment="1">
      <alignment horizontal="left"/>
    </xf>
    <xf numFmtId="0" fontId="25" fillId="16" borderId="0" xfId="0" applyFont="1" applyFill="1" applyAlignment="1">
      <alignment horizontal="left"/>
    </xf>
    <xf numFmtId="168" fontId="25" fillId="16" borderId="0" xfId="0" applyNumberFormat="1" applyFont="1" applyFill="1"/>
    <xf numFmtId="0" fontId="43" fillId="16" borderId="0" xfId="0" applyFont="1" applyFill="1" applyAlignment="1">
      <alignment horizontal="right"/>
    </xf>
    <xf numFmtId="0" fontId="43" fillId="16" borderId="0" xfId="0" applyFont="1" applyFill="1"/>
    <xf numFmtId="1" fontId="43" fillId="16" borderId="0" xfId="0" applyNumberFormat="1" applyFont="1" applyFill="1"/>
    <xf numFmtId="0" fontId="25" fillId="16" borderId="0" xfId="0" applyFont="1" applyFill="1" applyAlignment="1">
      <alignment horizontal="right"/>
    </xf>
    <xf numFmtId="0" fontId="14" fillId="16" borderId="0" xfId="0" applyFont="1" applyFill="1"/>
    <xf numFmtId="0" fontId="14" fillId="16" borderId="0" xfId="0" applyFont="1" applyFill="1" applyAlignment="1">
      <alignment horizontal="right"/>
    </xf>
    <xf numFmtId="9" fontId="38" fillId="16" borderId="0" xfId="14" applyNumberFormat="1" applyFont="1" applyFill="1" applyAlignment="1">
      <alignment horizontal="center"/>
    </xf>
    <xf numFmtId="0" fontId="24" fillId="16" borderId="0" xfId="0" applyFont="1" applyFill="1" applyAlignment="1">
      <alignment horizontal="right"/>
    </xf>
    <xf numFmtId="44" fontId="38" fillId="16" borderId="0" xfId="14" applyFont="1" applyFill="1" applyAlignment="1">
      <alignment horizontal="left"/>
    </xf>
    <xf numFmtId="0" fontId="14" fillId="16" borderId="0" xfId="0" applyFont="1" applyFill="1" applyAlignment="1"/>
    <xf numFmtId="9" fontId="25" fillId="16" borderId="0" xfId="3" applyFont="1" applyFill="1"/>
    <xf numFmtId="44" fontId="25" fillId="16" borderId="0" xfId="0" applyNumberFormat="1" applyFont="1" applyFill="1"/>
    <xf numFmtId="0" fontId="42" fillId="16" borderId="0" xfId="0" applyFont="1" applyFill="1"/>
    <xf numFmtId="0" fontId="41" fillId="16" borderId="0" xfId="0" applyFont="1" applyFill="1" applyBorder="1" applyAlignment="1">
      <alignment horizontal="right"/>
    </xf>
    <xf numFmtId="0" fontId="25" fillId="24" borderId="0" xfId="0" applyFont="1" applyFill="1"/>
    <xf numFmtId="0" fontId="12" fillId="0" borderId="0" xfId="0" applyFont="1" applyFill="1"/>
    <xf numFmtId="0" fontId="56" fillId="0" borderId="0" xfId="0" applyFont="1" applyFill="1"/>
    <xf numFmtId="0" fontId="12" fillId="0" borderId="0" xfId="0" applyFont="1" applyFill="1" applyAlignment="1">
      <alignment horizontal="left"/>
    </xf>
    <xf numFmtId="0" fontId="11" fillId="0" borderId="0" xfId="0" applyFont="1" applyFill="1" applyAlignment="1">
      <alignment horizontal="left"/>
    </xf>
    <xf numFmtId="0" fontId="41" fillId="16" borderId="0" xfId="0" applyFont="1" applyFill="1" applyAlignment="1">
      <alignment horizontal="left"/>
    </xf>
    <xf numFmtId="0" fontId="11" fillId="0" borderId="0" xfId="0" applyFont="1" applyFill="1"/>
    <xf numFmtId="167" fontId="41" fillId="13" borderId="0" xfId="14" applyNumberFormat="1" applyFont="1" applyFill="1"/>
    <xf numFmtId="0" fontId="41" fillId="13" borderId="0" xfId="15" applyFont="1" applyFill="1" applyAlignment="1">
      <alignment horizontal="left" indent="1"/>
    </xf>
    <xf numFmtId="167" fontId="41" fillId="16" borderId="14" xfId="14" applyNumberFormat="1" applyFont="1" applyFill="1" applyBorder="1" applyAlignment="1">
      <alignment horizontal="center"/>
    </xf>
    <xf numFmtId="167" fontId="41" fillId="16" borderId="15" xfId="14" applyNumberFormat="1" applyFont="1" applyFill="1" applyBorder="1" applyAlignment="1">
      <alignment horizontal="center"/>
    </xf>
    <xf numFmtId="0" fontId="57" fillId="0" borderId="0" xfId="15" applyFont="1" applyFill="1"/>
    <xf numFmtId="0" fontId="40" fillId="16" borderId="0" xfId="15" applyFont="1" applyFill="1"/>
    <xf numFmtId="0" fontId="41" fillId="16" borderId="0" xfId="15" applyFont="1" applyFill="1"/>
    <xf numFmtId="0" fontId="41" fillId="16" borderId="0" xfId="15" applyFont="1" applyFill="1" applyAlignment="1">
      <alignment horizontal="left" indent="1"/>
    </xf>
    <xf numFmtId="9" fontId="41" fillId="16" borderId="0" xfId="3" applyFont="1" applyFill="1"/>
    <xf numFmtId="1" fontId="41" fillId="16" borderId="0" xfId="15" applyNumberFormat="1" applyFont="1" applyFill="1"/>
    <xf numFmtId="0" fontId="11" fillId="0" borderId="0" xfId="0" applyFont="1"/>
    <xf numFmtId="170" fontId="41" fillId="16" borderId="14" xfId="23" applyNumberFormat="1" applyFont="1" applyFill="1" applyBorder="1" applyAlignment="1"/>
    <xf numFmtId="170" fontId="41" fillId="16" borderId="16" xfId="23" applyNumberFormat="1" applyFont="1" applyFill="1" applyBorder="1" applyAlignment="1"/>
    <xf numFmtId="170" fontId="41" fillId="16" borderId="15" xfId="23" applyNumberFormat="1" applyFont="1" applyFill="1" applyBorder="1" applyAlignment="1"/>
    <xf numFmtId="0" fontId="41" fillId="16" borderId="16" xfId="0" applyFont="1" applyFill="1" applyBorder="1"/>
    <xf numFmtId="167" fontId="41" fillId="16" borderId="16" xfId="14" applyNumberFormat="1" applyFont="1" applyFill="1" applyBorder="1" applyAlignment="1">
      <alignment horizontal="center"/>
    </xf>
    <xf numFmtId="9" fontId="41" fillId="16" borderId="16" xfId="3" applyFont="1" applyFill="1" applyBorder="1" applyAlignment="1">
      <alignment horizontal="center"/>
    </xf>
    <xf numFmtId="0" fontId="41" fillId="16" borderId="0" xfId="0" applyFont="1" applyFill="1"/>
    <xf numFmtId="0" fontId="11" fillId="0" borderId="0" xfId="0" applyFont="1" applyFill="1" applyAlignment="1">
      <alignment wrapText="1"/>
    </xf>
    <xf numFmtId="0" fontId="11" fillId="0" borderId="0" xfId="15" applyFont="1" applyFill="1"/>
    <xf numFmtId="0" fontId="41" fillId="16" borderId="13" xfId="0" applyFont="1" applyFill="1" applyBorder="1" applyAlignment="1">
      <alignment horizontal="right"/>
    </xf>
    <xf numFmtId="9" fontId="25" fillId="16" borderId="13" xfId="3" applyFont="1" applyFill="1" applyBorder="1" applyAlignment="1">
      <alignment wrapText="1"/>
    </xf>
    <xf numFmtId="9" fontId="25" fillId="0" borderId="13" xfId="3" applyFont="1" applyFill="1" applyBorder="1"/>
    <xf numFmtId="0" fontId="41" fillId="16" borderId="13" xfId="0" applyFont="1" applyFill="1" applyBorder="1" applyAlignment="1">
      <alignment horizontal="center" wrapText="1"/>
    </xf>
    <xf numFmtId="171" fontId="20" fillId="0" borderId="0" xfId="23" applyNumberFormat="1" applyFont="1"/>
    <xf numFmtId="171" fontId="11" fillId="0" borderId="0" xfId="23" applyNumberFormat="1" applyFont="1"/>
    <xf numFmtId="0" fontId="25" fillId="26" borderId="0" xfId="0" applyFont="1" applyFill="1"/>
    <xf numFmtId="0" fontId="11" fillId="0" borderId="0" xfId="0" applyFont="1" applyAlignment="1">
      <alignment horizontal="right"/>
    </xf>
    <xf numFmtId="0" fontId="25" fillId="16" borderId="19" xfId="0" applyFont="1" applyFill="1" applyBorder="1"/>
    <xf numFmtId="0" fontId="41" fillId="16" borderId="19" xfId="0" applyFont="1" applyFill="1" applyBorder="1" applyAlignment="1">
      <alignment horizontal="right"/>
    </xf>
    <xf numFmtId="0" fontId="25" fillId="16" borderId="21" xfId="0" applyFont="1" applyFill="1" applyBorder="1"/>
    <xf numFmtId="0" fontId="41" fillId="16" borderId="21" xfId="0" applyFont="1" applyFill="1" applyBorder="1" applyAlignment="1">
      <alignment horizontal="right"/>
    </xf>
    <xf numFmtId="171" fontId="25" fillId="5" borderId="0" xfId="23" applyNumberFormat="1" applyFont="1" applyFill="1"/>
    <xf numFmtId="0" fontId="41" fillId="5" borderId="0" xfId="0" applyFont="1" applyFill="1" applyAlignment="1">
      <alignment horizontal="center"/>
    </xf>
    <xf numFmtId="9" fontId="41" fillId="5" borderId="0" xfId="3" applyFont="1" applyFill="1" applyAlignment="1">
      <alignment horizontal="center"/>
    </xf>
    <xf numFmtId="0" fontId="40" fillId="0" borderId="0" xfId="15" applyFont="1" applyFill="1" applyAlignment="1">
      <alignment horizontal="right"/>
    </xf>
    <xf numFmtId="0" fontId="11" fillId="0" borderId="0" xfId="0" applyFont="1" applyAlignment="1">
      <alignment horizontal="center"/>
    </xf>
    <xf numFmtId="0" fontId="24" fillId="28" borderId="0" xfId="0" applyFont="1" applyFill="1"/>
    <xf numFmtId="44" fontId="20" fillId="5" borderId="0" xfId="0" applyNumberFormat="1" applyFont="1" applyFill="1"/>
    <xf numFmtId="9" fontId="20" fillId="5" borderId="0" xfId="0" applyNumberFormat="1" applyFont="1" applyFill="1"/>
    <xf numFmtId="1" fontId="20" fillId="5" borderId="0" xfId="0" applyNumberFormat="1" applyFont="1" applyFill="1"/>
    <xf numFmtId="0" fontId="40" fillId="12" borderId="0" xfId="15" applyFont="1" applyFill="1"/>
    <xf numFmtId="0" fontId="25" fillId="28" borderId="0" xfId="0" applyFont="1" applyFill="1"/>
    <xf numFmtId="0" fontId="25" fillId="29" borderId="0" xfId="0" applyFont="1" applyFill="1"/>
    <xf numFmtId="0" fontId="24" fillId="29" borderId="0" xfId="0" applyFont="1" applyFill="1"/>
    <xf numFmtId="0" fontId="24" fillId="5" borderId="0" xfId="0" applyFont="1" applyFill="1"/>
    <xf numFmtId="9" fontId="24" fillId="5" borderId="0" xfId="3" applyFont="1" applyFill="1"/>
    <xf numFmtId="0" fontId="24" fillId="16" borderId="0" xfId="0" applyFont="1" applyFill="1" applyAlignment="1">
      <alignment horizontal="center"/>
    </xf>
    <xf numFmtId="9" fontId="25" fillId="16" borderId="0" xfId="3" applyFont="1" applyFill="1" applyAlignment="1">
      <alignment horizontal="center"/>
    </xf>
    <xf numFmtId="0" fontId="11" fillId="16" borderId="19" xfId="0" applyFont="1" applyFill="1" applyBorder="1" applyAlignment="1">
      <alignment horizontal="center" wrapText="1"/>
    </xf>
    <xf numFmtId="0" fontId="11" fillId="16" borderId="19" xfId="0" applyFont="1" applyFill="1" applyBorder="1" applyAlignment="1">
      <alignment wrapText="1"/>
    </xf>
    <xf numFmtId="0" fontId="11" fillId="16" borderId="22" xfId="0" applyFont="1" applyFill="1" applyBorder="1" applyAlignment="1">
      <alignment horizontal="left" vertical="center" indent="3"/>
    </xf>
    <xf numFmtId="0" fontId="24" fillId="16" borderId="18" xfId="0" applyFont="1" applyFill="1" applyBorder="1" applyAlignment="1">
      <alignment horizontal="left" wrapText="1" indent="5"/>
    </xf>
    <xf numFmtId="167" fontId="11" fillId="16" borderId="0" xfId="0" applyNumberFormat="1" applyFont="1" applyFill="1"/>
    <xf numFmtId="0" fontId="11" fillId="16" borderId="14" xfId="0" applyFont="1" applyFill="1" applyBorder="1"/>
    <xf numFmtId="9" fontId="11" fillId="16" borderId="14" xfId="3" applyFont="1" applyFill="1" applyBorder="1" applyAlignment="1">
      <alignment horizontal="center"/>
    </xf>
    <xf numFmtId="0" fontId="11" fillId="16" borderId="15" xfId="0" applyFont="1" applyFill="1" applyBorder="1"/>
    <xf numFmtId="9" fontId="11" fillId="16" borderId="15" xfId="3" applyFont="1" applyFill="1" applyBorder="1" applyAlignment="1">
      <alignment horizontal="center"/>
    </xf>
    <xf numFmtId="0" fontId="41" fillId="15" borderId="19" xfId="0" applyFont="1" applyFill="1" applyBorder="1" applyAlignment="1">
      <alignment vertical="center" wrapText="1"/>
    </xf>
    <xf numFmtId="0" fontId="25" fillId="15" borderId="19" xfId="0" applyFont="1" applyFill="1" applyBorder="1" applyAlignment="1">
      <alignment vertical="center" wrapText="1"/>
    </xf>
    <xf numFmtId="0" fontId="41" fillId="23" borderId="19" xfId="0" applyFont="1" applyFill="1" applyBorder="1" applyAlignment="1">
      <alignment vertical="center" wrapText="1"/>
    </xf>
    <xf numFmtId="0" fontId="13" fillId="23" borderId="19" xfId="0" applyFont="1" applyFill="1" applyBorder="1" applyAlignment="1">
      <alignment vertical="center" wrapText="1"/>
    </xf>
    <xf numFmtId="0" fontId="11" fillId="28" borderId="19" xfId="0" applyFont="1" applyFill="1" applyBorder="1" applyAlignment="1">
      <alignment vertical="center" wrapText="1"/>
    </xf>
    <xf numFmtId="0" fontId="24" fillId="28" borderId="19" xfId="0" applyFont="1" applyFill="1" applyBorder="1" applyAlignment="1">
      <alignment vertical="center" wrapText="1"/>
    </xf>
    <xf numFmtId="0" fontId="53" fillId="22" borderId="0" xfId="0" applyFont="1" applyFill="1"/>
    <xf numFmtId="0" fontId="53" fillId="29" borderId="0" xfId="0" applyFont="1" applyFill="1" applyAlignment="1"/>
    <xf numFmtId="0" fontId="53" fillId="3" borderId="0" xfId="0" applyFont="1" applyFill="1" applyAlignment="1"/>
    <xf numFmtId="0" fontId="11" fillId="15" borderId="19" xfId="0" applyFont="1" applyFill="1" applyBorder="1" applyAlignment="1">
      <alignment vertical="center" wrapText="1"/>
    </xf>
    <xf numFmtId="0" fontId="58" fillId="0" borderId="0" xfId="0" applyFont="1" applyFill="1" applyAlignment="1">
      <alignment horizontal="center"/>
    </xf>
    <xf numFmtId="0" fontId="59" fillId="20" borderId="0" xfId="0" applyFont="1" applyFill="1"/>
    <xf numFmtId="0" fontId="59" fillId="13" borderId="0" xfId="0" applyFont="1" applyFill="1"/>
    <xf numFmtId="0" fontId="10" fillId="0" borderId="2" xfId="0" applyFont="1" applyBorder="1" applyAlignment="1">
      <alignment wrapText="1"/>
    </xf>
    <xf numFmtId="0" fontId="10" fillId="0" borderId="0" xfId="0" applyFont="1" applyAlignment="1"/>
    <xf numFmtId="0" fontId="10" fillId="0" borderId="2" xfId="0" applyFont="1" applyBorder="1" applyAlignment="1"/>
    <xf numFmtId="0" fontId="10" fillId="0" borderId="2" xfId="0" applyFont="1" applyFill="1" applyBorder="1" applyAlignment="1"/>
    <xf numFmtId="0" fontId="10" fillId="0" borderId="0" xfId="0" applyFont="1" applyFill="1" applyAlignment="1"/>
    <xf numFmtId="0" fontId="10" fillId="0" borderId="4" xfId="0" applyFont="1" applyBorder="1" applyAlignment="1"/>
    <xf numFmtId="166" fontId="10" fillId="0" borderId="2" xfId="0" applyNumberFormat="1" applyFont="1" applyBorder="1" applyAlignment="1"/>
    <xf numFmtId="166" fontId="10" fillId="0" borderId="0" xfId="0" applyNumberFormat="1" applyFont="1" applyAlignment="1"/>
    <xf numFmtId="1" fontId="10" fillId="0" borderId="2" xfId="0" applyNumberFormat="1" applyFont="1" applyBorder="1" applyAlignment="1"/>
    <xf numFmtId="9" fontId="10" fillId="0" borderId="0" xfId="3" applyFont="1" applyAlignment="1"/>
    <xf numFmtId="0" fontId="10" fillId="0" borderId="0" xfId="0" applyFont="1" applyBorder="1" applyAlignment="1"/>
    <xf numFmtId="0" fontId="10" fillId="0" borderId="0" xfId="0" applyFont="1"/>
    <xf numFmtId="0" fontId="10" fillId="12" borderId="0" xfId="0" applyFont="1" applyFill="1"/>
    <xf numFmtId="0" fontId="10" fillId="23" borderId="0" xfId="0" applyFont="1" applyFill="1"/>
    <xf numFmtId="0" fontId="10" fillId="9" borderId="0" xfId="0" applyFont="1" applyFill="1"/>
    <xf numFmtId="0" fontId="10" fillId="15" borderId="0" xfId="0" applyFont="1" applyFill="1"/>
    <xf numFmtId="0" fontId="11" fillId="27" borderId="0" xfId="0" applyFont="1" applyFill="1" applyBorder="1" applyAlignment="1">
      <alignment vertical="center" wrapText="1"/>
    </xf>
    <xf numFmtId="0" fontId="9" fillId="15" borderId="19" xfId="0" applyFont="1" applyFill="1" applyBorder="1" applyAlignment="1">
      <alignment vertical="center" wrapText="1"/>
    </xf>
    <xf numFmtId="0" fontId="8" fillId="15" borderId="19" xfId="0" applyFont="1" applyFill="1" applyBorder="1" applyAlignment="1">
      <alignment vertical="center" wrapText="1"/>
    </xf>
    <xf numFmtId="0" fontId="8" fillId="28" borderId="0" xfId="0" applyFont="1" applyFill="1" applyBorder="1" applyAlignment="1">
      <alignment vertical="center" wrapText="1"/>
    </xf>
    <xf numFmtId="0" fontId="8" fillId="11" borderId="0" xfId="0" applyFont="1" applyFill="1"/>
    <xf numFmtId="0" fontId="8" fillId="10" borderId="0" xfId="0" applyFont="1" applyFill="1"/>
    <xf numFmtId="0" fontId="8" fillId="16" borderId="0" xfId="0" applyFont="1" applyFill="1"/>
    <xf numFmtId="0" fontId="8" fillId="16" borderId="0" xfId="0" applyFont="1" applyFill="1" applyAlignment="1">
      <alignment horizontal="right"/>
    </xf>
    <xf numFmtId="0" fontId="7" fillId="15" borderId="0" xfId="0" applyFont="1" applyFill="1"/>
    <xf numFmtId="0" fontId="7" fillId="16" borderId="0" xfId="0" applyFont="1" applyFill="1" applyAlignment="1">
      <alignment horizontal="right"/>
    </xf>
    <xf numFmtId="0" fontId="7" fillId="9" borderId="0" xfId="0" applyFont="1" applyFill="1"/>
    <xf numFmtId="0" fontId="6" fillId="16" borderId="0" xfId="0" applyFont="1" applyFill="1" applyAlignment="1">
      <alignment horizontal="right"/>
    </xf>
    <xf numFmtId="0" fontId="6" fillId="13" borderId="0" xfId="0" applyFont="1" applyFill="1" applyAlignment="1">
      <alignment wrapText="1"/>
    </xf>
    <xf numFmtId="0" fontId="6" fillId="16" borderId="0" xfId="0" applyFont="1" applyFill="1" applyAlignment="1">
      <alignment wrapText="1"/>
    </xf>
    <xf numFmtId="0" fontId="6" fillId="9" borderId="0" xfId="0" applyFont="1" applyFill="1"/>
    <xf numFmtId="9" fontId="25" fillId="0" borderId="0" xfId="0" applyNumberFormat="1" applyFont="1"/>
    <xf numFmtId="0" fontId="6" fillId="23" borderId="0" xfId="0" applyFont="1" applyFill="1"/>
    <xf numFmtId="0" fontId="41" fillId="16" borderId="0" xfId="0" applyFont="1" applyFill="1" applyAlignment="1">
      <alignment horizontal="left" indent="2"/>
    </xf>
    <xf numFmtId="0" fontId="5" fillId="23" borderId="0" xfId="0" applyFont="1" applyFill="1"/>
    <xf numFmtId="0" fontId="5" fillId="28" borderId="0" xfId="0" applyFont="1" applyFill="1"/>
    <xf numFmtId="0" fontId="40" fillId="0" borderId="0" xfId="0" applyFont="1" applyFill="1" applyAlignment="1">
      <alignment wrapText="1"/>
    </xf>
    <xf numFmtId="0" fontId="61" fillId="15" borderId="0" xfId="0" applyFont="1" applyFill="1" applyAlignment="1">
      <alignment horizontal="center"/>
    </xf>
    <xf numFmtId="0" fontId="61" fillId="9" borderId="0" xfId="0" applyFont="1" applyFill="1" applyAlignment="1">
      <alignment horizontal="center"/>
    </xf>
    <xf numFmtId="0" fontId="61" fillId="23" borderId="0" xfId="0" applyFont="1" applyFill="1" applyAlignment="1">
      <alignment horizontal="center"/>
    </xf>
    <xf numFmtId="0" fontId="61" fillId="28" borderId="0" xfId="0" applyFont="1" applyFill="1" applyAlignment="1">
      <alignment horizontal="center"/>
    </xf>
    <xf numFmtId="0" fontId="61" fillId="12" borderId="0" xfId="0" applyFont="1" applyFill="1" applyAlignment="1">
      <alignment horizontal="center"/>
    </xf>
    <xf numFmtId="0" fontId="28" fillId="23" borderId="0" xfId="113" applyFill="1" applyAlignment="1">
      <alignment horizontal="center"/>
    </xf>
    <xf numFmtId="0" fontId="28" fillId="28" borderId="0" xfId="113" applyFill="1" applyAlignment="1">
      <alignment horizontal="center"/>
    </xf>
    <xf numFmtId="0" fontId="28" fillId="15" borderId="0" xfId="113" applyFill="1" applyAlignment="1">
      <alignment horizontal="center"/>
    </xf>
    <xf numFmtId="0" fontId="28" fillId="9" borderId="0" xfId="113" applyFill="1" applyAlignment="1">
      <alignment horizontal="center"/>
    </xf>
    <xf numFmtId="0" fontId="41" fillId="13" borderId="0" xfId="0" applyFont="1" applyFill="1" applyAlignment="1">
      <alignment wrapText="1"/>
    </xf>
    <xf numFmtId="0" fontId="40" fillId="13" borderId="0" xfId="0" applyFont="1" applyFill="1" applyAlignment="1">
      <alignment wrapText="1"/>
    </xf>
    <xf numFmtId="0" fontId="4" fillId="15" borderId="19" xfId="0" applyFont="1" applyFill="1" applyBorder="1" applyAlignment="1">
      <alignment vertical="center" wrapText="1"/>
    </xf>
    <xf numFmtId="0" fontId="4" fillId="16" borderId="0" xfId="0" applyFont="1" applyFill="1" applyAlignment="1">
      <alignment horizontal="right"/>
    </xf>
    <xf numFmtId="0" fontId="4" fillId="0" borderId="0" xfId="0" applyFont="1" applyFill="1"/>
    <xf numFmtId="0" fontId="4" fillId="12" borderId="0" xfId="0" applyFont="1" applyFill="1"/>
    <xf numFmtId="0" fontId="4" fillId="28" borderId="0" xfId="0" applyFont="1" applyFill="1"/>
    <xf numFmtId="0" fontId="28" fillId="12" borderId="0" xfId="113" applyFill="1" applyAlignment="1">
      <alignment horizontal="center"/>
    </xf>
    <xf numFmtId="44" fontId="40" fillId="0" borderId="0" xfId="14" applyFont="1" applyFill="1"/>
    <xf numFmtId="44" fontId="41" fillId="13" borderId="0" xfId="14" applyFont="1" applyFill="1"/>
    <xf numFmtId="1" fontId="25" fillId="16" borderId="0" xfId="0" applyNumberFormat="1" applyFont="1" applyFill="1" applyAlignment="1">
      <alignment horizontal="right"/>
    </xf>
    <xf numFmtId="0" fontId="3" fillId="16" borderId="0" xfId="0" applyFont="1" applyFill="1"/>
    <xf numFmtId="0" fontId="41" fillId="16" borderId="24" xfId="15" applyFont="1" applyFill="1" applyBorder="1"/>
    <xf numFmtId="0" fontId="41" fillId="16" borderId="25" xfId="15" applyFont="1" applyFill="1" applyBorder="1"/>
    <xf numFmtId="170" fontId="41" fillId="16" borderId="14" xfId="23" applyNumberFormat="1" applyFont="1" applyFill="1" applyBorder="1" applyAlignment="1">
      <alignment horizontal="right"/>
    </xf>
    <xf numFmtId="167" fontId="41" fillId="16" borderId="14" xfId="15" applyNumberFormat="1" applyFont="1" applyFill="1" applyBorder="1" applyAlignment="1">
      <alignment horizontal="right"/>
    </xf>
    <xf numFmtId="167" fontId="41" fillId="16" borderId="15" xfId="14" applyNumberFormat="1" applyFont="1" applyFill="1" applyBorder="1" applyAlignment="1">
      <alignment horizontal="right"/>
    </xf>
    <xf numFmtId="0" fontId="52" fillId="10" borderId="23" xfId="15" applyFont="1" applyFill="1" applyBorder="1"/>
    <xf numFmtId="0" fontId="52" fillId="10" borderId="16" xfId="15" applyFont="1" applyFill="1" applyBorder="1" applyAlignment="1">
      <alignment horizontal="center"/>
    </xf>
    <xf numFmtId="0" fontId="52" fillId="10" borderId="17" xfId="15" applyFont="1" applyFill="1" applyBorder="1" applyAlignment="1">
      <alignment horizontal="center"/>
    </xf>
    <xf numFmtId="170" fontId="41" fillId="8" borderId="18" xfId="23" applyNumberFormat="1" applyFont="1" applyFill="1" applyBorder="1" applyAlignment="1">
      <alignment horizontal="right"/>
    </xf>
    <xf numFmtId="167" fontId="41" fillId="8" borderId="18" xfId="15" applyNumberFormat="1" applyFont="1" applyFill="1" applyBorder="1" applyAlignment="1">
      <alignment horizontal="right"/>
    </xf>
    <xf numFmtId="167" fontId="41" fillId="8" borderId="22" xfId="14" applyNumberFormat="1" applyFont="1" applyFill="1" applyBorder="1" applyAlignment="1">
      <alignment horizontal="right"/>
    </xf>
    <xf numFmtId="0" fontId="54" fillId="30" borderId="0" xfId="0" applyFont="1" applyFill="1"/>
    <xf numFmtId="9" fontId="25" fillId="30" borderId="0" xfId="3" applyFont="1" applyFill="1" applyBorder="1"/>
    <xf numFmtId="0" fontId="25" fillId="30" borderId="0" xfId="0" applyFont="1" applyFill="1" applyBorder="1"/>
    <xf numFmtId="44" fontId="25" fillId="30" borderId="0" xfId="14" applyFont="1" applyFill="1" applyBorder="1"/>
    <xf numFmtId="167" fontId="25" fillId="30" borderId="0" xfId="14" applyNumberFormat="1" applyFont="1" applyFill="1" applyBorder="1"/>
    <xf numFmtId="0" fontId="25" fillId="30" borderId="0" xfId="0" applyFont="1" applyFill="1"/>
    <xf numFmtId="44" fontId="62" fillId="16" borderId="0" xfId="0" applyNumberFormat="1" applyFont="1" applyFill="1"/>
    <xf numFmtId="0" fontId="41" fillId="0" borderId="0" xfId="0" applyFont="1" applyFill="1" applyAlignment="1">
      <alignment vertical="center" wrapText="1"/>
    </xf>
    <xf numFmtId="0" fontId="2" fillId="17" borderId="0" xfId="0" applyFont="1" applyFill="1"/>
    <xf numFmtId="0" fontId="2" fillId="0" borderId="0" xfId="0" applyFont="1"/>
    <xf numFmtId="0" fontId="41" fillId="13" borderId="0" xfId="0" applyFont="1" applyFill="1" applyAlignment="1">
      <alignment horizontal="left" wrapText="1"/>
    </xf>
    <xf numFmtId="0" fontId="2" fillId="7" borderId="0" xfId="0" applyFont="1" applyFill="1"/>
    <xf numFmtId="0" fontId="11" fillId="5" borderId="0" xfId="0" applyFont="1" applyFill="1"/>
    <xf numFmtId="9" fontId="11" fillId="5" borderId="0" xfId="3" applyFont="1" applyFill="1"/>
    <xf numFmtId="0" fontId="11" fillId="5" borderId="0" xfId="15" applyFont="1" applyFill="1"/>
    <xf numFmtId="171" fontId="20" fillId="5" borderId="0" xfId="23" applyNumberFormat="1" applyFont="1" applyFill="1"/>
    <xf numFmtId="166" fontId="20" fillId="5" borderId="0" xfId="0" applyNumberFormat="1" applyFont="1" applyFill="1"/>
    <xf numFmtId="0" fontId="25" fillId="5" borderId="0" xfId="0" applyFont="1" applyFill="1"/>
    <xf numFmtId="0" fontId="25" fillId="5" borderId="1" xfId="0" applyFont="1" applyFill="1" applyBorder="1"/>
    <xf numFmtId="0" fontId="60" fillId="0" borderId="0" xfId="0" applyFont="1"/>
    <xf numFmtId="0" fontId="41" fillId="0" borderId="0" xfId="0" applyFont="1" applyAlignment="1">
      <alignment horizontal="left" vertical="center" wrapText="1"/>
    </xf>
    <xf numFmtId="0" fontId="60" fillId="0" borderId="0" xfId="0" applyFont="1" applyAlignment="1">
      <alignment horizontal="left" wrapText="1"/>
    </xf>
    <xf numFmtId="0" fontId="41" fillId="0" borderId="0" xfId="0" applyFont="1" applyAlignment="1">
      <alignment horizontal="left" wrapText="1"/>
    </xf>
    <xf numFmtId="0" fontId="63" fillId="0" borderId="0" xfId="0" applyFont="1" applyAlignment="1">
      <alignment horizontal="left" wrapText="1"/>
    </xf>
    <xf numFmtId="0" fontId="2" fillId="13" borderId="0" xfId="0" applyFont="1" applyFill="1" applyAlignment="1">
      <alignment horizontal="left" wrapText="1"/>
    </xf>
    <xf numFmtId="9" fontId="41" fillId="0" borderId="0" xfId="3" applyFont="1" applyFill="1" applyBorder="1" applyAlignment="1">
      <alignment horizontal="center"/>
    </xf>
    <xf numFmtId="0" fontId="8" fillId="16" borderId="0" xfId="0" applyFont="1" applyFill="1" applyAlignment="1">
      <alignment horizontal="left" wrapText="1"/>
    </xf>
    <xf numFmtId="0" fontId="52" fillId="19" borderId="17" xfId="0" applyFont="1" applyFill="1" applyBorder="1" applyAlignment="1">
      <alignment horizontal="center" wrapText="1"/>
    </xf>
    <xf numFmtId="0" fontId="52" fillId="19" borderId="18" xfId="0" applyFont="1" applyFill="1" applyBorder="1" applyAlignment="1">
      <alignment horizontal="center" wrapText="1"/>
    </xf>
    <xf numFmtId="0" fontId="53" fillId="0" borderId="20" xfId="0" applyFont="1" applyFill="1" applyBorder="1" applyAlignment="1">
      <alignment horizontal="center"/>
    </xf>
    <xf numFmtId="0" fontId="53" fillId="3" borderId="0" xfId="0" applyFont="1" applyFill="1" applyAlignment="1">
      <alignment horizontal="center"/>
    </xf>
    <xf numFmtId="0" fontId="14" fillId="16" borderId="0" xfId="0" applyFont="1" applyFill="1" applyAlignment="1">
      <alignment horizontal="right" wrapText="1"/>
    </xf>
    <xf numFmtId="0" fontId="38" fillId="16" borderId="19" xfId="0" applyFont="1" applyFill="1" applyBorder="1" applyAlignment="1">
      <alignment horizontal="center"/>
    </xf>
    <xf numFmtId="0" fontId="14" fillId="16" borderId="0" xfId="0" applyFont="1" applyFill="1" applyAlignment="1">
      <alignment horizontal="center" wrapText="1"/>
    </xf>
    <xf numFmtId="0" fontId="11" fillId="16" borderId="0" xfId="0" applyFont="1" applyFill="1" applyBorder="1" applyAlignment="1">
      <alignment horizontal="right"/>
    </xf>
    <xf numFmtId="9" fontId="40" fillId="0" borderId="0" xfId="3" applyFont="1" applyFill="1" applyBorder="1" applyAlignment="1">
      <alignment horizontal="center"/>
    </xf>
    <xf numFmtId="0" fontId="18" fillId="16" borderId="0" xfId="0" applyFont="1" applyFill="1" applyAlignment="1">
      <alignment horizontal="left" wrapText="1"/>
    </xf>
    <xf numFmtId="0" fontId="52" fillId="19" borderId="3" xfId="0" applyFont="1" applyFill="1" applyBorder="1" applyAlignment="1">
      <alignment horizontal="center" vertical="center" wrapText="1"/>
    </xf>
    <xf numFmtId="0" fontId="52" fillId="19" borderId="5" xfId="0" applyFont="1" applyFill="1" applyBorder="1" applyAlignment="1">
      <alignment horizontal="center" vertical="center" wrapText="1"/>
    </xf>
    <xf numFmtId="0" fontId="52" fillId="19" borderId="10" xfId="0" applyFont="1" applyFill="1" applyBorder="1" applyAlignment="1">
      <alignment horizontal="center" vertical="center" wrapText="1"/>
    </xf>
    <xf numFmtId="0" fontId="52" fillId="19" borderId="12" xfId="0" applyFont="1" applyFill="1" applyBorder="1" applyAlignment="1">
      <alignment horizontal="center" vertical="center" wrapText="1"/>
    </xf>
    <xf numFmtId="0" fontId="58" fillId="0" borderId="0" xfId="0" applyFont="1" applyFill="1" applyAlignment="1">
      <alignment horizontal="center"/>
    </xf>
    <xf numFmtId="0" fontId="53" fillId="21" borderId="0" xfId="0" applyFont="1" applyFill="1" applyAlignment="1">
      <alignment horizontal="center"/>
    </xf>
    <xf numFmtId="0" fontId="58" fillId="13" borderId="0" xfId="0" applyFont="1" applyFill="1" applyAlignment="1">
      <alignment horizontal="center"/>
    </xf>
    <xf numFmtId="0" fontId="53" fillId="13" borderId="0" xfId="0" applyFont="1" applyFill="1" applyAlignment="1">
      <alignment horizontal="center"/>
    </xf>
    <xf numFmtId="0" fontId="52" fillId="19" borderId="16" xfId="0" applyFont="1" applyFill="1" applyBorder="1" applyAlignment="1">
      <alignment horizontal="center" vertical="center" wrapText="1"/>
    </xf>
    <xf numFmtId="0" fontId="52" fillId="19" borderId="15" xfId="0" applyFont="1" applyFill="1" applyBorder="1" applyAlignment="1">
      <alignment horizontal="center" vertical="center" wrapText="1"/>
    </xf>
    <xf numFmtId="0" fontId="53" fillId="22" borderId="0" xfId="0" applyFont="1" applyFill="1" applyAlignment="1">
      <alignment horizontal="center"/>
    </xf>
    <xf numFmtId="0" fontId="53" fillId="25" borderId="0" xfId="0" applyFont="1" applyFill="1" applyAlignment="1">
      <alignment horizontal="center"/>
    </xf>
    <xf numFmtId="9" fontId="41" fillId="0" borderId="19" xfId="3" applyFont="1" applyFill="1" applyBorder="1" applyAlignment="1">
      <alignment horizontal="center"/>
    </xf>
    <xf numFmtId="0" fontId="53" fillId="29" borderId="0" xfId="0" applyFont="1" applyFill="1" applyAlignment="1">
      <alignment horizontal="center"/>
    </xf>
    <xf numFmtId="0" fontId="40" fillId="16" borderId="0" xfId="0" applyFont="1" applyFill="1" applyBorder="1" applyAlignment="1">
      <alignment horizontal="center" vertical="center" wrapText="1"/>
    </xf>
    <xf numFmtId="0" fontId="40" fillId="16" borderId="19" xfId="0" applyFont="1" applyFill="1" applyBorder="1" applyAlignment="1">
      <alignment horizontal="center" vertical="center" wrapText="1"/>
    </xf>
    <xf numFmtId="0" fontId="15" fillId="8" borderId="3" xfId="0" applyFont="1" applyFill="1" applyBorder="1" applyAlignment="1">
      <alignment horizontal="left"/>
    </xf>
    <xf numFmtId="0" fontId="23" fillId="8" borderId="1" xfId="0" applyFont="1" applyFill="1" applyBorder="1" applyAlignment="1">
      <alignment horizontal="left"/>
    </xf>
    <xf numFmtId="0" fontId="23" fillId="8" borderId="5" xfId="0" applyFont="1" applyFill="1" applyBorder="1" applyAlignment="1">
      <alignment horizontal="left"/>
    </xf>
    <xf numFmtId="0" fontId="20" fillId="0" borderId="0" xfId="0" applyFont="1" applyAlignment="1">
      <alignment horizontal="center"/>
    </xf>
    <xf numFmtId="0" fontId="64" fillId="0" borderId="0" xfId="0" applyFont="1"/>
    <xf numFmtId="6" fontId="36" fillId="0" borderId="0" xfId="0" applyNumberFormat="1" applyFont="1"/>
    <xf numFmtId="6" fontId="64" fillId="0" borderId="0" xfId="0" applyNumberFormat="1" applyFont="1"/>
    <xf numFmtId="0" fontId="36" fillId="0" borderId="0" xfId="0" applyFont="1"/>
    <xf numFmtId="167" fontId="36" fillId="0" borderId="0" xfId="14" applyNumberFormat="1" applyFont="1"/>
    <xf numFmtId="0" fontId="36" fillId="14" borderId="0" xfId="0" applyFont="1" applyFill="1"/>
    <xf numFmtId="0" fontId="36" fillId="0" borderId="0" xfId="0" applyFont="1" applyFill="1"/>
    <xf numFmtId="167" fontId="36" fillId="0" borderId="0" xfId="14" applyNumberFormat="1" applyFont="1" applyFill="1"/>
    <xf numFmtId="0" fontId="36" fillId="8" borderId="0" xfId="0" applyFont="1" applyFill="1"/>
  </cellXfs>
  <cellStyles count="114">
    <cellStyle name="Comma" xfId="23" builtinId="3"/>
    <cellStyle name="Comma 2" xfId="6"/>
    <cellStyle name="Comma 3" xfId="5"/>
    <cellStyle name="Comma 4" xfId="11"/>
    <cellStyle name="Comma 5" xfId="16"/>
    <cellStyle name="Comma 6" xfId="20"/>
    <cellStyle name="Currency" xfId="14" builtinId="4"/>
    <cellStyle name="Currency 2" xfId="7"/>
    <cellStyle name="Currency 3" xfId="12"/>
    <cellStyle name="Currency 4" xfId="17"/>
    <cellStyle name="Currency 5" xfId="21"/>
    <cellStyle name="Currency 6" xfId="24"/>
    <cellStyle name="Followed Hyperlink" xfId="2"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Hyperlink" xfId="1"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cellStyle name="Normal" xfId="0" builtinId="0"/>
    <cellStyle name="Normal 2" xfId="8"/>
    <cellStyle name="Normal 3" xfId="4"/>
    <cellStyle name="Normal 4" xfId="10"/>
    <cellStyle name="Normal 5" xfId="15"/>
    <cellStyle name="Normal 6" xfId="19"/>
    <cellStyle name="Normal 7" xfId="25"/>
    <cellStyle name="Percent" xfId="3" builtinId="5"/>
    <cellStyle name="Percent 2" xfId="9"/>
    <cellStyle name="Percent 3" xfId="13"/>
    <cellStyle name="Percent 4" xfId="18"/>
    <cellStyle name="Percent 5" xfId="22"/>
    <cellStyle name="Percent 6" xfId="26"/>
  </cellStyles>
  <dxfs count="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colors>
    <mruColors>
      <color rgb="FFFFFFDD"/>
      <color rgb="FFFFFFF7"/>
      <color rgb="FFFAFD8D"/>
      <color rgb="FF9FE6FF"/>
      <color rgb="FF0000FF"/>
      <color rgb="FF00BBFE"/>
      <color rgb="FFFF00FF"/>
      <color rgb="FFFFFF66"/>
      <color rgb="FFFF9900"/>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31.xml.rels><?xml version="1.0" encoding="UTF-8" standalone="yes"?>
<Relationships xmlns="http://schemas.openxmlformats.org/package/2006/relationships"><Relationship Id="rId1" Type="http://schemas.openxmlformats.org/officeDocument/2006/relationships/image" Target="../media/image3.png"/></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Years Vendors Sold at This Market</a:t>
            </a:r>
          </a:p>
        </c:rich>
      </c:tx>
      <c:overlay val="0"/>
    </c:title>
    <c:autoTitleDeleted val="0"/>
    <c:plotArea>
      <c:layout/>
      <c:barChart>
        <c:barDir val="col"/>
        <c:grouping val="clustered"/>
        <c:varyColors val="0"/>
        <c:ser>
          <c:idx val="0"/>
          <c:order val="0"/>
          <c:invertIfNegative val="0"/>
          <c:cat>
            <c:strRef>
              <c:f>Visualization!$C$6:$C$11</c:f>
              <c:strCache>
                <c:ptCount val="6"/>
                <c:pt idx="0">
                  <c:v>1 (first year)</c:v>
                </c:pt>
                <c:pt idx="1">
                  <c:v>2 (started last year</c:v>
                </c:pt>
                <c:pt idx="2">
                  <c:v>3 (started 2010)</c:v>
                </c:pt>
                <c:pt idx="3">
                  <c:v>4-6</c:v>
                </c:pt>
                <c:pt idx="4">
                  <c:v>5-9</c:v>
                </c:pt>
                <c:pt idx="5">
                  <c:v>10 or more</c:v>
                </c:pt>
              </c:strCache>
            </c:strRef>
          </c:cat>
          <c:val>
            <c:numRef>
              <c:f>Visualization!$G$6:$G$11</c:f>
              <c:numCache>
                <c:formatCode>0%</c:formatCode>
                <c:ptCount val="6"/>
                <c:pt idx="0">
                  <c:v>0.12244897959183673</c:v>
                </c:pt>
                <c:pt idx="1">
                  <c:v>2.0408163265306121E-2</c:v>
                </c:pt>
                <c:pt idx="2">
                  <c:v>8.1632653061224483E-2</c:v>
                </c:pt>
                <c:pt idx="3">
                  <c:v>6.1224489795918366E-2</c:v>
                </c:pt>
                <c:pt idx="4">
                  <c:v>0.16326530612244897</c:v>
                </c:pt>
                <c:pt idx="5">
                  <c:v>0.55102040816326525</c:v>
                </c:pt>
              </c:numCache>
            </c:numRef>
          </c:val>
        </c:ser>
        <c:dLbls>
          <c:showLegendKey val="0"/>
          <c:showVal val="0"/>
          <c:showCatName val="0"/>
          <c:showSerName val="0"/>
          <c:showPercent val="0"/>
          <c:showBubbleSize val="0"/>
        </c:dLbls>
        <c:gapWidth val="24"/>
        <c:axId val="85060224"/>
        <c:axId val="91000832"/>
      </c:barChart>
      <c:catAx>
        <c:axId val="85060224"/>
        <c:scaling>
          <c:orientation val="minMax"/>
        </c:scaling>
        <c:delete val="0"/>
        <c:axPos val="b"/>
        <c:majorTickMark val="out"/>
        <c:minorTickMark val="none"/>
        <c:tickLblPos val="nextTo"/>
        <c:txPr>
          <a:bodyPr/>
          <a:lstStyle/>
          <a:p>
            <a:pPr>
              <a:defRPr sz="800"/>
            </a:pPr>
            <a:endParaRPr lang="en-US"/>
          </a:p>
        </c:txPr>
        <c:crossAx val="91000832"/>
        <c:crosses val="autoZero"/>
        <c:auto val="1"/>
        <c:lblAlgn val="ctr"/>
        <c:lblOffset val="100"/>
        <c:noMultiLvlLbl val="0"/>
      </c:catAx>
      <c:valAx>
        <c:axId val="91000832"/>
        <c:scaling>
          <c:orientation val="minMax"/>
        </c:scaling>
        <c:delete val="0"/>
        <c:axPos val="l"/>
        <c:numFmt formatCode="0%" sourceLinked="1"/>
        <c:majorTickMark val="out"/>
        <c:minorTickMark val="none"/>
        <c:tickLblPos val="nextTo"/>
        <c:crossAx val="85060224"/>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Vendor Retention </a:t>
            </a:r>
          </a:p>
        </c:rich>
      </c:tx>
      <c:layout/>
      <c:overlay val="1"/>
    </c:title>
    <c:autoTitleDeleted val="0"/>
    <c:plotArea>
      <c:layout>
        <c:manualLayout>
          <c:layoutTarget val="inner"/>
          <c:xMode val="edge"/>
          <c:yMode val="edge"/>
          <c:x val="5.8359743991627397E-2"/>
          <c:y val="8.8591411816302507E-2"/>
          <c:w val="0.89719591737920701"/>
          <c:h val="0.64402627352844"/>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Metrics!$K$7:$K$10</c:f>
              <c:strCache>
                <c:ptCount val="4"/>
                <c:pt idx="0">
                  <c:v>At least one year</c:v>
                </c:pt>
                <c:pt idx="1">
                  <c:v>At least three years</c:v>
                </c:pt>
                <c:pt idx="2">
                  <c:v>At least five years</c:v>
                </c:pt>
                <c:pt idx="3">
                  <c:v>More than five years</c:v>
                </c:pt>
              </c:strCache>
            </c:strRef>
          </c:cat>
          <c:val>
            <c:numRef>
              <c:f>Metrics!$L$7:$L$10</c:f>
              <c:numCache>
                <c:formatCode>0%</c:formatCode>
                <c:ptCount val="4"/>
                <c:pt idx="0">
                  <c:v>0.23076923076923078</c:v>
                </c:pt>
                <c:pt idx="1">
                  <c:v>0.42307692307692307</c:v>
                </c:pt>
                <c:pt idx="2">
                  <c:v>0.46153846153846156</c:v>
                </c:pt>
                <c:pt idx="3">
                  <c:v>0.53846153846153844</c:v>
                </c:pt>
              </c:numCache>
            </c:numRef>
          </c:val>
        </c:ser>
        <c:dLbls>
          <c:showLegendKey val="0"/>
          <c:showVal val="0"/>
          <c:showCatName val="0"/>
          <c:showSerName val="0"/>
          <c:showPercent val="0"/>
          <c:showBubbleSize val="0"/>
        </c:dLbls>
        <c:gapWidth val="124"/>
        <c:overlap val="-3"/>
        <c:axId val="85054592"/>
        <c:axId val="85056128"/>
      </c:barChart>
      <c:catAx>
        <c:axId val="85054592"/>
        <c:scaling>
          <c:orientation val="maxMin"/>
        </c:scaling>
        <c:delete val="0"/>
        <c:axPos val="b"/>
        <c:majorTickMark val="none"/>
        <c:minorTickMark val="none"/>
        <c:tickLblPos val="nextTo"/>
        <c:crossAx val="85056128"/>
        <c:crosses val="autoZero"/>
        <c:auto val="1"/>
        <c:lblAlgn val="ctr"/>
        <c:lblOffset val="100"/>
        <c:noMultiLvlLbl val="0"/>
      </c:catAx>
      <c:valAx>
        <c:axId val="85056128"/>
        <c:scaling>
          <c:orientation val="minMax"/>
        </c:scaling>
        <c:delete val="1"/>
        <c:axPos val="r"/>
        <c:numFmt formatCode="0%" sourceLinked="1"/>
        <c:majorTickMark val="out"/>
        <c:minorTickMark val="none"/>
        <c:tickLblPos val="nextTo"/>
        <c:crossAx val="85054592"/>
        <c:crosses val="autoZero"/>
        <c:crossBetween val="between"/>
        <c:majorUnit val="1"/>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Market Product Mix</a:t>
            </a:r>
          </a:p>
        </c:rich>
      </c:tx>
      <c:layout>
        <c:manualLayout>
          <c:xMode val="edge"/>
          <c:yMode val="edge"/>
          <c:x val="0.42181948432916472"/>
          <c:y val="1.7021268991447371E-2"/>
        </c:manualLayout>
      </c:layout>
      <c:overlay val="1"/>
    </c:title>
    <c:autoTitleDeleted val="0"/>
    <c:plotArea>
      <c:layout>
        <c:manualLayout>
          <c:layoutTarget val="inner"/>
          <c:xMode val="edge"/>
          <c:yMode val="edge"/>
          <c:x val="0.31429945119633901"/>
          <c:y val="0.13861643765117601"/>
          <c:w val="0.59950619113787251"/>
          <c:h val="0.71394528890588538"/>
        </c:manualLayout>
      </c:layout>
      <c:barChart>
        <c:barDir val="bar"/>
        <c:grouping val="clustered"/>
        <c:varyColors val="1"/>
        <c:ser>
          <c:idx val="0"/>
          <c:order val="0"/>
          <c:spPr>
            <a:solidFill>
              <a:schemeClr val="accent1"/>
            </a:solidFill>
          </c:spPr>
          <c:invertIfNegative val="0"/>
          <c:cat>
            <c:strRef>
              <c:f>Metrics!$B$24:$B$28</c:f>
              <c:strCache>
                <c:ptCount val="5"/>
                <c:pt idx="0">
                  <c:v>Farm Products</c:v>
                </c:pt>
                <c:pt idx="1">
                  <c:v>Prepared &amp; Processed Food</c:v>
                </c:pt>
                <c:pt idx="2">
                  <c:v>Hot &amp; Concession Food</c:v>
                </c:pt>
                <c:pt idx="3">
                  <c:v>Arts &amp; Crafts</c:v>
                </c:pt>
                <c:pt idx="4">
                  <c:v>Services &amp; Other</c:v>
                </c:pt>
              </c:strCache>
            </c:strRef>
          </c:cat>
          <c:val>
            <c:numRef>
              <c:f>Metrics!$C$24:$C$28</c:f>
              <c:numCache>
                <c:formatCode>General</c:formatCode>
                <c:ptCount val="5"/>
                <c:pt idx="0">
                  <c:v>2</c:v>
                </c:pt>
                <c:pt idx="1">
                  <c:v>13</c:v>
                </c:pt>
                <c:pt idx="2">
                  <c:v>5</c:v>
                </c:pt>
                <c:pt idx="3">
                  <c:v>12</c:v>
                </c:pt>
                <c:pt idx="4">
                  <c:v>5</c:v>
                </c:pt>
              </c:numCache>
            </c:numRef>
          </c:val>
        </c:ser>
        <c:dLbls>
          <c:showLegendKey val="0"/>
          <c:showVal val="1"/>
          <c:showCatName val="0"/>
          <c:showSerName val="0"/>
          <c:showPercent val="0"/>
          <c:showBubbleSize val="0"/>
        </c:dLbls>
        <c:gapWidth val="20"/>
        <c:axId val="91073536"/>
        <c:axId val="114496256"/>
      </c:barChart>
      <c:catAx>
        <c:axId val="91073536"/>
        <c:scaling>
          <c:orientation val="minMax"/>
        </c:scaling>
        <c:delete val="0"/>
        <c:axPos val="l"/>
        <c:majorTickMark val="out"/>
        <c:minorTickMark val="none"/>
        <c:tickLblPos val="nextTo"/>
        <c:txPr>
          <a:bodyPr/>
          <a:lstStyle/>
          <a:p>
            <a:pPr>
              <a:defRPr sz="1050"/>
            </a:pPr>
            <a:endParaRPr lang="en-US"/>
          </a:p>
        </c:txPr>
        <c:crossAx val="114496256"/>
        <c:crosses val="autoZero"/>
        <c:auto val="1"/>
        <c:lblAlgn val="ctr"/>
        <c:lblOffset val="100"/>
        <c:noMultiLvlLbl val="0"/>
      </c:catAx>
      <c:valAx>
        <c:axId val="114496256"/>
        <c:scaling>
          <c:orientation val="minMax"/>
        </c:scaling>
        <c:delete val="1"/>
        <c:axPos val="b"/>
        <c:title>
          <c:tx>
            <c:rich>
              <a:bodyPr/>
              <a:lstStyle/>
              <a:p>
                <a:pPr>
                  <a:defRPr sz="900"/>
                </a:pPr>
                <a:r>
                  <a:rPr lang="en-US" sz="900"/>
                  <a:t>Number of Vendors by Product Offering</a:t>
                </a:r>
              </a:p>
            </c:rich>
          </c:tx>
          <c:layout>
            <c:manualLayout>
              <c:xMode val="edge"/>
              <c:yMode val="edge"/>
              <c:x val="0.35120935869095254"/>
              <c:y val="0.91573006707494897"/>
            </c:manualLayout>
          </c:layout>
          <c:overlay val="0"/>
        </c:title>
        <c:numFmt formatCode="General" sourceLinked="1"/>
        <c:majorTickMark val="out"/>
        <c:minorTickMark val="none"/>
        <c:tickLblPos val="none"/>
        <c:crossAx val="91073536"/>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Vendor Farm Size</a:t>
            </a:r>
          </a:p>
        </c:rich>
      </c:tx>
      <c:overlay val="0"/>
    </c:title>
    <c:autoTitleDeleted val="0"/>
    <c:plotArea>
      <c:layout/>
      <c:barChart>
        <c:barDir val="col"/>
        <c:grouping val="clustered"/>
        <c:varyColors val="0"/>
        <c:ser>
          <c:idx val="0"/>
          <c:order val="0"/>
          <c:spPr>
            <a:solidFill>
              <a:schemeClr val="accent3"/>
            </a:solidFill>
          </c:spPr>
          <c:invertIfNegative val="0"/>
          <c:cat>
            <c:strRef>
              <c:f>Metrics!$B$245:$B$251</c:f>
              <c:strCache>
                <c:ptCount val="7"/>
                <c:pt idx="0">
                  <c:v>&lt;1 acre</c:v>
                </c:pt>
                <c:pt idx="1">
                  <c:v>1-3 acres</c:v>
                </c:pt>
                <c:pt idx="2">
                  <c:v>3-5 acres</c:v>
                </c:pt>
                <c:pt idx="3">
                  <c:v>5-10 acres</c:v>
                </c:pt>
                <c:pt idx="4">
                  <c:v>10-20 acres</c:v>
                </c:pt>
                <c:pt idx="5">
                  <c:v>20-30 acres</c:v>
                </c:pt>
                <c:pt idx="6">
                  <c:v>&gt;30 acres</c:v>
                </c:pt>
              </c:strCache>
            </c:strRef>
          </c:cat>
          <c:val>
            <c:numRef>
              <c:f>Metrics!$C$245:$C$251</c:f>
              <c:numCache>
                <c:formatCode>General</c:formatCode>
                <c:ptCount val="7"/>
                <c:pt idx="0">
                  <c:v>0</c:v>
                </c:pt>
                <c:pt idx="1">
                  <c:v>0</c:v>
                </c:pt>
                <c:pt idx="2">
                  <c:v>1</c:v>
                </c:pt>
                <c:pt idx="3">
                  <c:v>0</c:v>
                </c:pt>
                <c:pt idx="4">
                  <c:v>0</c:v>
                </c:pt>
                <c:pt idx="5">
                  <c:v>1</c:v>
                </c:pt>
                <c:pt idx="6">
                  <c:v>1</c:v>
                </c:pt>
              </c:numCache>
            </c:numRef>
          </c:val>
        </c:ser>
        <c:dLbls>
          <c:showLegendKey val="0"/>
          <c:showVal val="1"/>
          <c:showCatName val="0"/>
          <c:showSerName val="0"/>
          <c:showPercent val="0"/>
          <c:showBubbleSize val="0"/>
        </c:dLbls>
        <c:gapWidth val="42"/>
        <c:axId val="114558464"/>
        <c:axId val="114560000"/>
      </c:barChart>
      <c:catAx>
        <c:axId val="114558464"/>
        <c:scaling>
          <c:orientation val="minMax"/>
        </c:scaling>
        <c:delete val="0"/>
        <c:axPos val="b"/>
        <c:majorTickMark val="out"/>
        <c:minorTickMark val="none"/>
        <c:tickLblPos val="nextTo"/>
        <c:crossAx val="114560000"/>
        <c:crosses val="autoZero"/>
        <c:auto val="1"/>
        <c:lblAlgn val="ctr"/>
        <c:lblOffset val="100"/>
        <c:noMultiLvlLbl val="0"/>
      </c:catAx>
      <c:valAx>
        <c:axId val="114560000"/>
        <c:scaling>
          <c:orientation val="minMax"/>
        </c:scaling>
        <c:delete val="1"/>
        <c:axPos val="l"/>
        <c:title>
          <c:tx>
            <c:rich>
              <a:bodyPr rot="-5400000" vert="horz"/>
              <a:lstStyle/>
              <a:p>
                <a:pPr>
                  <a:defRPr/>
                </a:pPr>
                <a:r>
                  <a:rPr lang="en-US"/>
                  <a:t>Number of Vendors</a:t>
                </a:r>
              </a:p>
            </c:rich>
          </c:tx>
          <c:overlay val="0"/>
        </c:title>
        <c:numFmt formatCode="General" sourceLinked="1"/>
        <c:majorTickMark val="out"/>
        <c:minorTickMark val="none"/>
        <c:tickLblPos val="none"/>
        <c:crossAx val="1145584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Distance</a:t>
            </a:r>
            <a:r>
              <a:rPr lang="en-US" sz="1100" baseline="0"/>
              <a:t> travelled to the market by  farm product vendors</a:t>
            </a:r>
            <a:endParaRPr lang="en-US" sz="1100"/>
          </a:p>
        </c:rich>
      </c:tx>
      <c:layout>
        <c:manualLayout>
          <c:xMode val="edge"/>
          <c:yMode val="edge"/>
          <c:x val="0.11466630570193133"/>
          <c:y val="5.2009271317406083E-2"/>
        </c:manualLayout>
      </c:layout>
      <c:overlay val="0"/>
    </c:title>
    <c:autoTitleDeleted val="0"/>
    <c:plotArea>
      <c:layout>
        <c:manualLayout>
          <c:layoutTarget val="inner"/>
          <c:xMode val="edge"/>
          <c:yMode val="edge"/>
          <c:x val="0.25970797414807623"/>
          <c:y val="0.18389416734351516"/>
          <c:w val="0.69715048118985101"/>
          <c:h val="0.72391185476815501"/>
        </c:manualLayout>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Metrics!$B$284:$B$289</c:f>
              <c:strCache>
                <c:ptCount val="6"/>
                <c:pt idx="0">
                  <c:v>Less than 5 km</c:v>
                </c:pt>
                <c:pt idx="1">
                  <c:v>5-20 km</c:v>
                </c:pt>
                <c:pt idx="2">
                  <c:v>20-50 km</c:v>
                </c:pt>
                <c:pt idx="3">
                  <c:v>50-100 km</c:v>
                </c:pt>
                <c:pt idx="4">
                  <c:v>100-300 km</c:v>
                </c:pt>
                <c:pt idx="5">
                  <c:v>over 300 km</c:v>
                </c:pt>
              </c:strCache>
            </c:strRef>
          </c:cat>
          <c:val>
            <c:numRef>
              <c:f>Metrics!$C$284:$C$289</c:f>
              <c:numCache>
                <c:formatCode>General</c:formatCode>
                <c:ptCount val="6"/>
                <c:pt idx="0">
                  <c:v>0</c:v>
                </c:pt>
                <c:pt idx="1">
                  <c:v>0</c:v>
                </c:pt>
                <c:pt idx="2">
                  <c:v>3</c:v>
                </c:pt>
                <c:pt idx="3">
                  <c:v>0</c:v>
                </c:pt>
                <c:pt idx="4">
                  <c:v>1</c:v>
                </c:pt>
                <c:pt idx="5">
                  <c:v>0</c:v>
                </c:pt>
              </c:numCache>
            </c:numRef>
          </c:val>
        </c:ser>
        <c:dLbls>
          <c:showLegendKey val="0"/>
          <c:showVal val="0"/>
          <c:showCatName val="0"/>
          <c:showSerName val="0"/>
          <c:showPercent val="0"/>
          <c:showBubbleSize val="0"/>
        </c:dLbls>
        <c:gapWidth val="31"/>
        <c:axId val="114613632"/>
        <c:axId val="114623616"/>
      </c:barChart>
      <c:catAx>
        <c:axId val="114613632"/>
        <c:scaling>
          <c:orientation val="maxMin"/>
        </c:scaling>
        <c:delete val="0"/>
        <c:axPos val="l"/>
        <c:majorTickMark val="out"/>
        <c:minorTickMark val="none"/>
        <c:tickLblPos val="nextTo"/>
        <c:crossAx val="114623616"/>
        <c:crosses val="autoZero"/>
        <c:auto val="1"/>
        <c:lblAlgn val="ctr"/>
        <c:lblOffset val="100"/>
        <c:noMultiLvlLbl val="0"/>
      </c:catAx>
      <c:valAx>
        <c:axId val="114623616"/>
        <c:scaling>
          <c:orientation val="minMax"/>
        </c:scaling>
        <c:delete val="1"/>
        <c:axPos val="t"/>
        <c:title>
          <c:tx>
            <c:rich>
              <a:bodyPr/>
              <a:lstStyle/>
              <a:p>
                <a:pPr>
                  <a:defRPr/>
                </a:pPr>
                <a:r>
                  <a:rPr lang="en-US"/>
                  <a:t>Number of vendors</a:t>
                </a:r>
              </a:p>
            </c:rich>
          </c:tx>
          <c:layout>
            <c:manualLayout>
              <c:xMode val="edge"/>
              <c:yMode val="edge"/>
              <c:x val="0.31737596955166758"/>
              <c:y val="0.88338789469498136"/>
            </c:manualLayout>
          </c:layout>
          <c:overlay val="0"/>
        </c:title>
        <c:numFmt formatCode="General" sourceLinked="1"/>
        <c:majorTickMark val="out"/>
        <c:minorTickMark val="none"/>
        <c:tickLblPos val="none"/>
        <c:crossAx val="11461363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200"/>
            </a:pPr>
            <a:r>
              <a:rPr lang="en-US" sz="1200"/>
              <a:t>Vendor Farm Revenue Income Sources - Dependence on the Farmers Market and Local Food Economy</a:t>
            </a:r>
          </a:p>
        </c:rich>
      </c:tx>
      <c:overlay val="1"/>
    </c:title>
    <c:autoTitleDeleted val="0"/>
    <c:plotArea>
      <c:layout>
        <c:manualLayout>
          <c:layoutTarget val="inner"/>
          <c:xMode val="edge"/>
          <c:yMode val="edge"/>
          <c:x val="4.4815922073911899E-2"/>
          <c:y val="0.10733615990308901"/>
          <c:w val="0.91469675916179005"/>
          <c:h val="0.66666666666666696"/>
        </c:manualLayout>
      </c:layout>
      <c:barChart>
        <c:barDir val="bar"/>
        <c:grouping val="stacked"/>
        <c:varyColors val="0"/>
        <c:ser>
          <c:idx val="0"/>
          <c:order val="0"/>
          <c:tx>
            <c:strRef>
              <c:f>Metrics!$B$320</c:f>
              <c:strCache>
                <c:ptCount val="1"/>
                <c:pt idx="0">
                  <c:v>This mkt's contribution to vendor revenues</c:v>
                </c:pt>
              </c:strCache>
            </c:strRef>
          </c:tx>
          <c:invertIfNegative val="0"/>
          <c:dLbls>
            <c:dLbl>
              <c:idx val="0"/>
              <c:layout>
                <c:manualLayout>
                  <c:x val="-3.40618729899807E-3"/>
                  <c:y val="0.178137651821862"/>
                </c:manualLayout>
              </c:layout>
              <c:showLegendKey val="0"/>
              <c:showVal val="1"/>
              <c:showCatName val="0"/>
              <c:showSerName val="0"/>
              <c:showPercent val="0"/>
              <c:showBubbleSize val="0"/>
            </c:dLbl>
            <c:txPr>
              <a:bodyPr rot="0"/>
              <a:lstStyle/>
              <a:p>
                <a:pPr>
                  <a:defRPr/>
                </a:pPr>
                <a:endParaRPr lang="en-US"/>
              </a:p>
            </c:txPr>
            <c:showLegendKey val="0"/>
            <c:showVal val="1"/>
            <c:showCatName val="0"/>
            <c:showSerName val="0"/>
            <c:showPercent val="0"/>
            <c:showBubbleSize val="0"/>
            <c:showLeaderLines val="0"/>
          </c:dLbls>
          <c:val>
            <c:numRef>
              <c:f>Metrics!$C$320</c:f>
              <c:numCache>
                <c:formatCode>0%</c:formatCode>
                <c:ptCount val="1"/>
                <c:pt idx="0">
                  <c:v>0.16462078651685391</c:v>
                </c:pt>
              </c:numCache>
            </c:numRef>
          </c:val>
        </c:ser>
        <c:ser>
          <c:idx val="1"/>
          <c:order val="1"/>
          <c:tx>
            <c:strRef>
              <c:f>Metrics!$M$303</c:f>
              <c:strCache>
                <c:ptCount val="1"/>
                <c:pt idx="0">
                  <c:v>Sales through other local channels</c:v>
                </c:pt>
              </c:strCache>
            </c:strRef>
          </c:tx>
          <c:invertIfNegative val="0"/>
          <c:dLbls>
            <c:dLbl>
              <c:idx val="0"/>
              <c:layout>
                <c:manualLayout>
                  <c:x val="-1.36247491959924E-2"/>
                  <c:y val="0.1727395411605940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Metrics!$C$321</c:f>
              <c:numCache>
                <c:formatCode>0%</c:formatCode>
                <c:ptCount val="1"/>
                <c:pt idx="0">
                  <c:v>0.65848314606741576</c:v>
                </c:pt>
              </c:numCache>
            </c:numRef>
          </c:val>
        </c:ser>
        <c:ser>
          <c:idx val="2"/>
          <c:order val="2"/>
          <c:tx>
            <c:strRef>
              <c:f>Metrics!$M$304</c:f>
              <c:strCache>
                <c:ptCount val="1"/>
                <c:pt idx="0">
                  <c:v>Sales through non-local channels</c:v>
                </c:pt>
              </c:strCache>
            </c:strRef>
          </c:tx>
          <c:invertIfNegative val="0"/>
          <c:dLbls>
            <c:dLbl>
              <c:idx val="0"/>
              <c:layout>
                <c:manualLayout>
                  <c:x val="0"/>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Metrics!$C$322</c:f>
              <c:numCache>
                <c:formatCode>0%</c:formatCode>
                <c:ptCount val="1"/>
                <c:pt idx="0">
                  <c:v>6.9522471910112363E-3</c:v>
                </c:pt>
              </c:numCache>
            </c:numRef>
          </c:val>
        </c:ser>
        <c:ser>
          <c:idx val="3"/>
          <c:order val="3"/>
          <c:tx>
            <c:strRef>
              <c:f>Metrics!$M$305</c:f>
              <c:strCache>
                <c:ptCount val="1"/>
                <c:pt idx="0">
                  <c:v>Other farm revenue (e.g. Farm dinners, Venue rental, Workshops)</c:v>
                </c:pt>
              </c:strCache>
            </c:strRef>
          </c:tx>
          <c:invertIfNegative val="0"/>
          <c:dLbls>
            <c:dLbl>
              <c:idx val="0"/>
              <c:layout>
                <c:manualLayout>
                  <c:x val="1.02185618969942E-2"/>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Metrics!$C$323</c:f>
              <c:numCache>
                <c:formatCode>0%</c:formatCode>
                <c:ptCount val="1"/>
                <c:pt idx="0">
                  <c:v>0.16994382022471916</c:v>
                </c:pt>
              </c:numCache>
            </c:numRef>
          </c:val>
        </c:ser>
        <c:dLbls>
          <c:showLegendKey val="0"/>
          <c:showVal val="1"/>
          <c:showCatName val="0"/>
          <c:showSerName val="0"/>
          <c:showPercent val="0"/>
          <c:showBubbleSize val="0"/>
        </c:dLbls>
        <c:gapWidth val="150"/>
        <c:overlap val="100"/>
        <c:axId val="114664576"/>
        <c:axId val="114666112"/>
      </c:barChart>
      <c:catAx>
        <c:axId val="114664576"/>
        <c:scaling>
          <c:orientation val="minMax"/>
        </c:scaling>
        <c:delete val="1"/>
        <c:axPos val="l"/>
        <c:majorTickMark val="out"/>
        <c:minorTickMark val="none"/>
        <c:tickLblPos val="none"/>
        <c:crossAx val="114666112"/>
        <c:crosses val="autoZero"/>
        <c:auto val="1"/>
        <c:lblAlgn val="ctr"/>
        <c:lblOffset val="100"/>
        <c:noMultiLvlLbl val="0"/>
      </c:catAx>
      <c:valAx>
        <c:axId val="114666112"/>
        <c:scaling>
          <c:orientation val="minMax"/>
          <c:max val="1"/>
        </c:scaling>
        <c:delete val="1"/>
        <c:axPos val="b"/>
        <c:numFmt formatCode="0%" sourceLinked="1"/>
        <c:majorTickMark val="out"/>
        <c:minorTickMark val="none"/>
        <c:tickLblPos val="none"/>
        <c:crossAx val="114664576"/>
        <c:crosses val="autoZero"/>
        <c:crossBetween val="between"/>
      </c:valAx>
    </c:plotArea>
    <c:legend>
      <c:legendPos val="r"/>
      <c:layout>
        <c:manualLayout>
          <c:xMode val="edge"/>
          <c:yMode val="edge"/>
          <c:x val="3.0976993752730601E-2"/>
          <c:y val="0.66437224409634688"/>
          <c:w val="0.96902303766352205"/>
          <c:h val="0.33450639790044373"/>
        </c:manualLayout>
      </c:layout>
      <c:overlay val="0"/>
      <c:txPr>
        <a:bodyPr/>
        <a:lstStyle/>
        <a:p>
          <a:pPr>
            <a:defRPr sz="1050"/>
          </a:pPr>
          <a:endParaRPr lang="en-US"/>
        </a:p>
      </c:txPr>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100"/>
            </a:pPr>
            <a:r>
              <a:rPr lang="en-US" sz="1100"/>
              <a:t>Vendor Farm Revenue Income Sources - Dependence on the Farmers Market and Local Food Economy</a:t>
            </a:r>
          </a:p>
        </c:rich>
      </c:tx>
      <c:layout>
        <c:manualLayout>
          <c:xMode val="edge"/>
          <c:yMode val="edge"/>
          <c:x val="9.8493358148471086E-2"/>
          <c:y val="2.5702822082164702E-2"/>
        </c:manualLayout>
      </c:layout>
      <c:overlay val="1"/>
    </c:title>
    <c:autoTitleDeleted val="0"/>
    <c:plotArea>
      <c:layout>
        <c:manualLayout>
          <c:layoutTarget val="inner"/>
          <c:xMode val="edge"/>
          <c:yMode val="edge"/>
          <c:x val="4.4815864704267828E-2"/>
          <c:y val="3.7160565455633829E-2"/>
          <c:w val="0.91469675916179005"/>
          <c:h val="0.66666666666666696"/>
        </c:manualLayout>
      </c:layout>
      <c:barChart>
        <c:barDir val="bar"/>
        <c:grouping val="stacked"/>
        <c:varyColors val="0"/>
        <c:ser>
          <c:idx val="0"/>
          <c:order val="0"/>
          <c:tx>
            <c:strRef>
              <c:f>Metrics!$B$308</c:f>
              <c:strCache>
                <c:ptCount val="1"/>
                <c:pt idx="0">
                  <c:v>Farmers' market sales (%)</c:v>
                </c:pt>
              </c:strCache>
            </c:strRef>
          </c:tx>
          <c:invertIfNegative val="0"/>
          <c:dLbls>
            <c:dLbl>
              <c:idx val="0"/>
              <c:layout>
                <c:manualLayout>
                  <c:x val="-3.40618729899807E-3"/>
                  <c:y val="0.178137651821862"/>
                </c:manualLayout>
              </c:layout>
              <c:showLegendKey val="0"/>
              <c:showVal val="1"/>
              <c:showCatName val="0"/>
              <c:showSerName val="0"/>
              <c:showPercent val="0"/>
              <c:showBubbleSize val="0"/>
            </c:dLbl>
            <c:txPr>
              <a:bodyPr rot="0"/>
              <a:lstStyle/>
              <a:p>
                <a:pPr>
                  <a:defRPr/>
                </a:pPr>
                <a:endParaRPr lang="en-US"/>
              </a:p>
            </c:txPr>
            <c:showLegendKey val="0"/>
            <c:showVal val="1"/>
            <c:showCatName val="0"/>
            <c:showSerName val="0"/>
            <c:showPercent val="0"/>
            <c:showBubbleSize val="0"/>
            <c:showLeaderLines val="0"/>
          </c:dLbls>
          <c:val>
            <c:numRef>
              <c:f>Metrics!$C$308</c:f>
              <c:numCache>
                <c:formatCode>0%</c:formatCode>
                <c:ptCount val="1"/>
                <c:pt idx="0">
                  <c:v>0.31666666666666665</c:v>
                </c:pt>
              </c:numCache>
            </c:numRef>
          </c:val>
        </c:ser>
        <c:ser>
          <c:idx val="1"/>
          <c:order val="1"/>
          <c:tx>
            <c:strRef>
              <c:f>Metrics!$B$309</c:f>
              <c:strCache>
                <c:ptCount val="1"/>
                <c:pt idx="0">
                  <c:v>this market</c:v>
                </c:pt>
              </c:strCache>
            </c:strRef>
          </c:tx>
          <c:invertIfNegative val="0"/>
          <c:dLbls>
            <c:dLbl>
              <c:idx val="0"/>
              <c:layout>
                <c:manualLayout>
                  <c:x val="-1.36247491959924E-2"/>
                  <c:y val="0.1727395411605940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Metrics!$C$309</c:f>
              <c:numCache>
                <c:formatCode>0%</c:formatCode>
                <c:ptCount val="1"/>
                <c:pt idx="0">
                  <c:v>0.19999999999999998</c:v>
                </c:pt>
              </c:numCache>
            </c:numRef>
          </c:val>
        </c:ser>
        <c:ser>
          <c:idx val="2"/>
          <c:order val="2"/>
          <c:tx>
            <c:strRef>
              <c:f>Metrics!$B$310</c:f>
              <c:strCache>
                <c:ptCount val="1"/>
                <c:pt idx="0">
                  <c:v>CSA sales (%)</c:v>
                </c:pt>
              </c:strCache>
            </c:strRef>
          </c:tx>
          <c:invertIfNegative val="0"/>
          <c:dLbls>
            <c:dLbl>
              <c:idx val="0"/>
              <c:layout>
                <c:manualLayout>
                  <c:x val="0"/>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Metrics!$C$310</c:f>
              <c:numCache>
                <c:formatCode>0%</c:formatCode>
                <c:ptCount val="1"/>
                <c:pt idx="0">
                  <c:v>0.18333333333333335</c:v>
                </c:pt>
              </c:numCache>
            </c:numRef>
          </c:val>
        </c:ser>
        <c:ser>
          <c:idx val="3"/>
          <c:order val="3"/>
          <c:tx>
            <c:strRef>
              <c:f>Metrics!$B$311</c:f>
              <c:strCache>
                <c:ptCount val="1"/>
                <c:pt idx="0">
                  <c:v>Restaurant sales (%)</c:v>
                </c:pt>
              </c:strCache>
            </c:strRef>
          </c:tx>
          <c:invertIfNegative val="0"/>
          <c:dLbls>
            <c:dLbl>
              <c:idx val="0"/>
              <c:layout>
                <c:manualLayout>
                  <c:x val="1.02185618969942E-2"/>
                  <c:y val="0.178137651821862"/>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Metrics!$C$311</c:f>
              <c:numCache>
                <c:formatCode>0%</c:formatCode>
                <c:ptCount val="1"/>
                <c:pt idx="0">
                  <c:v>0.28333333333333333</c:v>
                </c:pt>
              </c:numCache>
            </c:numRef>
          </c:val>
        </c:ser>
        <c:ser>
          <c:idx val="4"/>
          <c:order val="4"/>
          <c:tx>
            <c:strRef>
              <c:f>Metrics!$B$312</c:f>
              <c:strCache>
                <c:ptCount val="1"/>
                <c:pt idx="0">
                  <c:v>Farm gate sales (%)</c:v>
                </c:pt>
              </c:strCache>
            </c:strRef>
          </c:tx>
          <c:invertIfNegative val="0"/>
          <c:dLbls>
            <c:dLbl>
              <c:idx val="0"/>
              <c:layout>
                <c:manualLayout>
                  <c:x val="-2.829353450407672E-2"/>
                  <c:y val="0.18420355825551371"/>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Metrics!$C$312</c:f>
              <c:numCache>
                <c:formatCode>0%</c:formatCode>
                <c:ptCount val="1"/>
                <c:pt idx="0">
                  <c:v>0.04</c:v>
                </c:pt>
              </c:numCache>
            </c:numRef>
          </c:val>
        </c:ser>
        <c:ser>
          <c:idx val="5"/>
          <c:order val="5"/>
          <c:tx>
            <c:strRef>
              <c:f>Metrics!$B$313</c:f>
              <c:strCache>
                <c:ptCount val="1"/>
                <c:pt idx="0">
                  <c:v>Retail sales (%)</c:v>
                </c:pt>
              </c:strCache>
            </c:strRef>
          </c:tx>
          <c:invertIfNegative val="0"/>
          <c:val>
            <c:numRef>
              <c:f>Metrics!$C$313</c:f>
              <c:numCache>
                <c:formatCode>0%</c:formatCode>
                <c:ptCount val="1"/>
                <c:pt idx="0">
                  <c:v>0.17333333333333334</c:v>
                </c:pt>
              </c:numCache>
            </c:numRef>
          </c:val>
        </c:ser>
        <c:ser>
          <c:idx val="6"/>
          <c:order val="6"/>
          <c:tx>
            <c:strRef>
              <c:f>Metrics!$B$314</c:f>
              <c:strCache>
                <c:ptCount val="1"/>
                <c:pt idx="0">
                  <c:v>Other local sales (%)</c:v>
                </c:pt>
              </c:strCache>
            </c:strRef>
          </c:tx>
          <c:invertIfNegative val="0"/>
          <c:val>
            <c:numRef>
              <c:f>Metrics!$C$314</c:f>
              <c:numCache>
                <c:formatCode>0%</c:formatCode>
                <c:ptCount val="1"/>
                <c:pt idx="0">
                  <c:v>3.6666666666666667E-2</c:v>
                </c:pt>
              </c:numCache>
            </c:numRef>
          </c:val>
        </c:ser>
        <c:dLbls>
          <c:showLegendKey val="0"/>
          <c:showVal val="1"/>
          <c:showCatName val="0"/>
          <c:showSerName val="0"/>
          <c:showPercent val="0"/>
          <c:showBubbleSize val="0"/>
        </c:dLbls>
        <c:gapWidth val="150"/>
        <c:overlap val="100"/>
        <c:axId val="115452544"/>
        <c:axId val="115646848"/>
      </c:barChart>
      <c:catAx>
        <c:axId val="115452544"/>
        <c:scaling>
          <c:orientation val="minMax"/>
        </c:scaling>
        <c:delete val="1"/>
        <c:axPos val="l"/>
        <c:majorTickMark val="out"/>
        <c:minorTickMark val="none"/>
        <c:tickLblPos val="none"/>
        <c:crossAx val="115646848"/>
        <c:crosses val="autoZero"/>
        <c:auto val="1"/>
        <c:lblAlgn val="ctr"/>
        <c:lblOffset val="100"/>
        <c:noMultiLvlLbl val="0"/>
      </c:catAx>
      <c:valAx>
        <c:axId val="115646848"/>
        <c:scaling>
          <c:orientation val="minMax"/>
          <c:max val="1"/>
        </c:scaling>
        <c:delete val="1"/>
        <c:axPos val="b"/>
        <c:numFmt formatCode="0%" sourceLinked="1"/>
        <c:majorTickMark val="out"/>
        <c:minorTickMark val="none"/>
        <c:tickLblPos val="none"/>
        <c:crossAx val="115452544"/>
        <c:crosses val="autoZero"/>
        <c:crossBetween val="between"/>
      </c:valAx>
    </c:plotArea>
    <c:legend>
      <c:legendPos val="b"/>
      <c:overlay val="0"/>
      <c:txPr>
        <a:bodyPr/>
        <a:lstStyle/>
        <a:p>
          <a:pPr>
            <a:defRPr sz="1050"/>
          </a:pPr>
          <a:endParaRPr lang="en-US"/>
        </a:p>
      </c:txPr>
    </c:legend>
    <c:plotVisOnly val="1"/>
    <c:dispBlanksAs val="gap"/>
    <c:showDLblsOverMax val="0"/>
  </c:chart>
  <c:printSettings>
    <c:headerFooter/>
    <c:pageMargins b="0.750000000000001" l="0.70000000000000095" r="0.70000000000000095" t="0.750000000000001"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Distance Traveled</a:t>
            </a:r>
            <a:r>
              <a:rPr lang="en-US" sz="1000" baseline="0"/>
              <a:t> to Market</a:t>
            </a:r>
          </a:p>
        </c:rich>
      </c:tx>
      <c:layout>
        <c:manualLayout>
          <c:xMode val="edge"/>
          <c:yMode val="edge"/>
          <c:x val="0.13855138581215001"/>
          <c:y val="3.0030030030029999E-2"/>
        </c:manualLayout>
      </c:layout>
      <c:overlay val="1"/>
    </c:title>
    <c:autoTitleDeleted val="0"/>
    <c:plotArea>
      <c:layout>
        <c:manualLayout>
          <c:layoutTarget val="inner"/>
          <c:xMode val="edge"/>
          <c:yMode val="edge"/>
          <c:x val="6.3817379970360896E-2"/>
          <c:y val="0.157987433389008"/>
          <c:w val="0.87098326994839903"/>
          <c:h val="0.56637174898592202"/>
        </c:manualLayout>
      </c:layout>
      <c:barChart>
        <c:barDir val="col"/>
        <c:grouping val="clustered"/>
        <c:varyColors val="0"/>
        <c:ser>
          <c:idx val="0"/>
          <c:order val="0"/>
          <c:spPr>
            <a:solidFill>
              <a:schemeClr val="accent3"/>
            </a:solidFill>
          </c:spPr>
          <c:invertIfNegative val="0"/>
          <c:dPt>
            <c:idx val="0"/>
            <c:invertIfNegative val="0"/>
            <c:bubble3D val="0"/>
            <c:spPr>
              <a:solidFill>
                <a:schemeClr val="accent1">
                  <a:lumMod val="60000"/>
                  <a:lumOff val="40000"/>
                </a:schemeClr>
              </a:solidFill>
            </c:spPr>
          </c:dPt>
          <c:dPt>
            <c:idx val="1"/>
            <c:invertIfNegative val="0"/>
            <c:bubble3D val="0"/>
            <c:spPr>
              <a:solidFill>
                <a:schemeClr val="accent1">
                  <a:lumMod val="60000"/>
                  <a:lumOff val="40000"/>
                </a:schemeClr>
              </a:solidFill>
            </c:spPr>
          </c:dPt>
          <c:dPt>
            <c:idx val="2"/>
            <c:invertIfNegative val="0"/>
            <c:bubble3D val="0"/>
            <c:spPr>
              <a:solidFill>
                <a:schemeClr val="accent1">
                  <a:lumMod val="60000"/>
                  <a:lumOff val="40000"/>
                </a:schemeClr>
              </a:solidFill>
            </c:spPr>
          </c:dPt>
          <c:dLbls>
            <c:txPr>
              <a:bodyPr/>
              <a:lstStyle/>
              <a:p>
                <a:pPr>
                  <a:defRPr sz="900"/>
                </a:pPr>
                <a:endParaRPr lang="en-US"/>
              </a:p>
            </c:txPr>
            <c:dLblPos val="outEnd"/>
            <c:showLegendKey val="0"/>
            <c:showVal val="1"/>
            <c:showCatName val="0"/>
            <c:showSerName val="0"/>
            <c:showPercent val="0"/>
            <c:showBubbleSize val="0"/>
            <c:showLeaderLines val="0"/>
          </c:dLbls>
          <c:cat>
            <c:strRef>
              <c:f>Metrics!$B$392:$B$398</c:f>
              <c:strCache>
                <c:ptCount val="7"/>
                <c:pt idx="0">
                  <c:v>&lt; 2 km</c:v>
                </c:pt>
                <c:pt idx="1">
                  <c:v>2-5 km</c:v>
                </c:pt>
                <c:pt idx="2">
                  <c:v>6-10 km</c:v>
                </c:pt>
                <c:pt idx="3">
                  <c:v>11-30 km</c:v>
                </c:pt>
                <c:pt idx="4">
                  <c:v>31-80 km</c:v>
                </c:pt>
                <c:pt idx="5">
                  <c:v>80 km +</c:v>
                </c:pt>
                <c:pt idx="6">
                  <c:v>Passing by</c:v>
                </c:pt>
              </c:strCache>
            </c:strRef>
          </c:cat>
          <c:val>
            <c:numRef>
              <c:f>Metrics!$D$392:$D$398</c:f>
              <c:numCache>
                <c:formatCode>0%</c:formatCode>
                <c:ptCount val="7"/>
                <c:pt idx="0">
                  <c:v>0.15</c:v>
                </c:pt>
                <c:pt idx="1">
                  <c:v>0.15</c:v>
                </c:pt>
                <c:pt idx="2">
                  <c:v>0.25</c:v>
                </c:pt>
                <c:pt idx="3">
                  <c:v>0.2</c:v>
                </c:pt>
                <c:pt idx="4">
                  <c:v>0.1</c:v>
                </c:pt>
                <c:pt idx="5">
                  <c:v>0.05</c:v>
                </c:pt>
                <c:pt idx="6">
                  <c:v>0.1</c:v>
                </c:pt>
              </c:numCache>
            </c:numRef>
          </c:val>
        </c:ser>
        <c:dLbls>
          <c:showLegendKey val="0"/>
          <c:showVal val="0"/>
          <c:showCatName val="0"/>
          <c:showSerName val="0"/>
          <c:showPercent val="0"/>
          <c:showBubbleSize val="0"/>
        </c:dLbls>
        <c:gapWidth val="38"/>
        <c:axId val="115681152"/>
        <c:axId val="115695616"/>
      </c:barChart>
      <c:catAx>
        <c:axId val="115681152"/>
        <c:scaling>
          <c:orientation val="minMax"/>
        </c:scaling>
        <c:delete val="0"/>
        <c:axPos val="b"/>
        <c:title>
          <c:tx>
            <c:rich>
              <a:bodyPr/>
              <a:lstStyle/>
              <a:p>
                <a:pPr>
                  <a:defRPr sz="800"/>
                </a:pPr>
                <a:r>
                  <a:rPr lang="en-US" sz="800"/>
                  <a:t>BLUE: local customers (within 10 km)</a:t>
                </a:r>
              </a:p>
            </c:rich>
          </c:tx>
          <c:layout>
            <c:manualLayout>
              <c:xMode val="edge"/>
              <c:yMode val="edge"/>
              <c:x val="1.1624299051755001E-2"/>
              <c:y val="0.91132108486439201"/>
            </c:manualLayout>
          </c:layout>
          <c:overlay val="0"/>
        </c:title>
        <c:majorTickMark val="out"/>
        <c:minorTickMark val="none"/>
        <c:tickLblPos val="nextTo"/>
        <c:txPr>
          <a:bodyPr/>
          <a:lstStyle/>
          <a:p>
            <a:pPr>
              <a:defRPr sz="800"/>
            </a:pPr>
            <a:endParaRPr lang="en-US"/>
          </a:p>
        </c:txPr>
        <c:crossAx val="115695616"/>
        <c:crosses val="autoZero"/>
        <c:auto val="1"/>
        <c:lblAlgn val="ctr"/>
        <c:lblOffset val="100"/>
        <c:noMultiLvlLbl val="0"/>
      </c:catAx>
      <c:valAx>
        <c:axId val="115695616"/>
        <c:scaling>
          <c:orientation val="minMax"/>
        </c:scaling>
        <c:delete val="1"/>
        <c:axPos val="l"/>
        <c:numFmt formatCode="0%" sourceLinked="1"/>
        <c:majorTickMark val="out"/>
        <c:minorTickMark val="none"/>
        <c:tickLblPos val="none"/>
        <c:crossAx val="11568115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200"/>
            </a:pPr>
            <a:r>
              <a:rPr lang="en-US" sz="1200"/>
              <a:t>Customer Time Spent at Market</a:t>
            </a:r>
          </a:p>
        </c:rich>
      </c:tx>
      <c:layout>
        <c:manualLayout>
          <c:xMode val="edge"/>
          <c:yMode val="edge"/>
          <c:x val="0.13570681879667057"/>
          <c:y val="5.1602832326935091E-2"/>
        </c:manualLayout>
      </c:layout>
      <c:overlay val="1"/>
    </c:title>
    <c:autoTitleDeleted val="0"/>
    <c:plotArea>
      <c:layout>
        <c:manualLayout>
          <c:layoutTarget val="inner"/>
          <c:xMode val="edge"/>
          <c:yMode val="edge"/>
          <c:x val="0.18275128464882745"/>
          <c:y val="0.28968686050166509"/>
          <c:w val="0.57899722110593677"/>
          <c:h val="0.58471417449924334"/>
        </c:manualLayout>
      </c:layout>
      <c:pieChart>
        <c:varyColors val="1"/>
        <c:ser>
          <c:idx val="0"/>
          <c:order val="0"/>
          <c:dLbls>
            <c:dLblPos val="bestFit"/>
            <c:showLegendKey val="0"/>
            <c:showVal val="1"/>
            <c:showCatName val="1"/>
            <c:showSerName val="0"/>
            <c:showPercent val="0"/>
            <c:showBubbleSize val="0"/>
            <c:showLeaderLines val="1"/>
          </c:dLbls>
          <c:cat>
            <c:strRef>
              <c:f>Metrics!$B$450:$B$453</c:f>
              <c:strCache>
                <c:ptCount val="4"/>
                <c:pt idx="0">
                  <c:v>Less than 15 min</c:v>
                </c:pt>
                <c:pt idx="1">
                  <c:v>15-30 min</c:v>
                </c:pt>
                <c:pt idx="2">
                  <c:v>31 min - 1 hr</c:v>
                </c:pt>
                <c:pt idx="3">
                  <c:v>More than 1 hr</c:v>
                </c:pt>
              </c:strCache>
            </c:strRef>
          </c:cat>
          <c:val>
            <c:numRef>
              <c:f>Metrics!$D$450:$D$453</c:f>
              <c:numCache>
                <c:formatCode>0%</c:formatCode>
                <c:ptCount val="4"/>
                <c:pt idx="0">
                  <c:v>0.1</c:v>
                </c:pt>
                <c:pt idx="1">
                  <c:v>0.3</c:v>
                </c:pt>
                <c:pt idx="2">
                  <c:v>0.5</c:v>
                </c:pt>
                <c:pt idx="3">
                  <c:v>0.1</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1" l="0.70000000000000095" r="0.70000000000000095" t="0.750000000000001"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403687343959E-2"/>
          <c:y val="2.98210450966356E-2"/>
          <c:w val="0.91547813840343195"/>
          <c:h val="0.76049283095811404"/>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Metrics!$B$543:$B$548</c:f>
              <c:strCache>
                <c:ptCount val="6"/>
                <c:pt idx="0">
                  <c:v>&lt; $25K</c:v>
                </c:pt>
                <c:pt idx="1">
                  <c:v>$25K-49K</c:v>
                </c:pt>
                <c:pt idx="2">
                  <c:v>$50K-74K</c:v>
                </c:pt>
                <c:pt idx="3">
                  <c:v>$75K-99K</c:v>
                </c:pt>
                <c:pt idx="4">
                  <c:v>$100K-199K</c:v>
                </c:pt>
                <c:pt idx="5">
                  <c:v>$200K +</c:v>
                </c:pt>
              </c:strCache>
            </c:strRef>
          </c:cat>
          <c:val>
            <c:numRef>
              <c:f>Metrics!$D$543:$D$548</c:f>
              <c:numCache>
                <c:formatCode>0%</c:formatCode>
                <c:ptCount val="6"/>
                <c:pt idx="0">
                  <c:v>0.1</c:v>
                </c:pt>
                <c:pt idx="1">
                  <c:v>0.2</c:v>
                </c:pt>
                <c:pt idx="2">
                  <c:v>0.3</c:v>
                </c:pt>
                <c:pt idx="3">
                  <c:v>0.25</c:v>
                </c:pt>
                <c:pt idx="4">
                  <c:v>0.1</c:v>
                </c:pt>
                <c:pt idx="5">
                  <c:v>0.05</c:v>
                </c:pt>
              </c:numCache>
            </c:numRef>
          </c:val>
        </c:ser>
        <c:dLbls>
          <c:showLegendKey val="0"/>
          <c:showVal val="0"/>
          <c:showCatName val="0"/>
          <c:showSerName val="0"/>
          <c:showPercent val="0"/>
          <c:showBubbleSize val="0"/>
        </c:dLbls>
        <c:gapWidth val="36"/>
        <c:axId val="115849472"/>
        <c:axId val="116797824"/>
      </c:barChart>
      <c:catAx>
        <c:axId val="115849472"/>
        <c:scaling>
          <c:orientation val="minMax"/>
        </c:scaling>
        <c:delete val="0"/>
        <c:axPos val="b"/>
        <c:title>
          <c:tx>
            <c:rich>
              <a:bodyPr/>
              <a:lstStyle/>
              <a:p>
                <a:pPr>
                  <a:defRPr/>
                </a:pPr>
                <a:r>
                  <a:rPr lang="en-US"/>
                  <a:t>Household Income</a:t>
                </a:r>
              </a:p>
            </c:rich>
          </c:tx>
          <c:layout>
            <c:manualLayout>
              <c:xMode val="edge"/>
              <c:yMode val="edge"/>
              <c:x val="0.36390295115549598"/>
              <c:y val="0.880350968525628"/>
            </c:manualLayout>
          </c:layout>
          <c:overlay val="0"/>
        </c:title>
        <c:majorTickMark val="out"/>
        <c:minorTickMark val="none"/>
        <c:tickLblPos val="nextTo"/>
        <c:txPr>
          <a:bodyPr rot="0" vert="horz"/>
          <a:lstStyle/>
          <a:p>
            <a:pPr>
              <a:defRPr sz="900"/>
            </a:pPr>
            <a:endParaRPr lang="en-US"/>
          </a:p>
        </c:txPr>
        <c:crossAx val="116797824"/>
        <c:crosses val="autoZero"/>
        <c:auto val="0"/>
        <c:lblAlgn val="ctr"/>
        <c:lblOffset val="100"/>
        <c:noMultiLvlLbl val="0"/>
      </c:catAx>
      <c:valAx>
        <c:axId val="116797824"/>
        <c:scaling>
          <c:orientation val="minMax"/>
        </c:scaling>
        <c:delete val="1"/>
        <c:axPos val="l"/>
        <c:numFmt formatCode="0%" sourceLinked="1"/>
        <c:majorTickMark val="out"/>
        <c:minorTickMark val="none"/>
        <c:tickLblPos val="none"/>
        <c:crossAx val="11584947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60373222577997E-2"/>
          <c:y val="9.2596740915407094E-2"/>
          <c:w val="0.85065551181102395"/>
          <c:h val="0.6095667185986779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Metrics!$B$531:$B$535</c:f>
              <c:strCache>
                <c:ptCount val="5"/>
                <c:pt idx="0">
                  <c:v>Under 20 </c:v>
                </c:pt>
                <c:pt idx="1">
                  <c:v>21-35</c:v>
                </c:pt>
                <c:pt idx="2">
                  <c:v>36-50</c:v>
                </c:pt>
                <c:pt idx="3">
                  <c:v>51-65</c:v>
                </c:pt>
                <c:pt idx="4">
                  <c:v>66 or older</c:v>
                </c:pt>
              </c:strCache>
            </c:strRef>
          </c:cat>
          <c:val>
            <c:numRef>
              <c:f>Metrics!$D$531:$D$535</c:f>
              <c:numCache>
                <c:formatCode>0%</c:formatCode>
                <c:ptCount val="5"/>
                <c:pt idx="0">
                  <c:v>0.15</c:v>
                </c:pt>
                <c:pt idx="1">
                  <c:v>0.3</c:v>
                </c:pt>
                <c:pt idx="2">
                  <c:v>0.3</c:v>
                </c:pt>
                <c:pt idx="3">
                  <c:v>0.2</c:v>
                </c:pt>
                <c:pt idx="4">
                  <c:v>0.05</c:v>
                </c:pt>
              </c:numCache>
            </c:numRef>
          </c:val>
        </c:ser>
        <c:dLbls>
          <c:showLegendKey val="0"/>
          <c:showVal val="0"/>
          <c:showCatName val="0"/>
          <c:showSerName val="0"/>
          <c:showPercent val="0"/>
          <c:showBubbleSize val="0"/>
        </c:dLbls>
        <c:gapWidth val="33"/>
        <c:axId val="116813824"/>
        <c:axId val="116815744"/>
      </c:barChart>
      <c:catAx>
        <c:axId val="116813824"/>
        <c:scaling>
          <c:orientation val="minMax"/>
        </c:scaling>
        <c:delete val="0"/>
        <c:axPos val="b"/>
        <c:title>
          <c:tx>
            <c:rich>
              <a:bodyPr/>
              <a:lstStyle/>
              <a:p>
                <a:pPr>
                  <a:defRPr/>
                </a:pPr>
                <a:r>
                  <a:rPr lang="en-US"/>
                  <a:t>Customer Age</a:t>
                </a:r>
              </a:p>
            </c:rich>
          </c:tx>
          <c:overlay val="0"/>
        </c:title>
        <c:majorTickMark val="out"/>
        <c:minorTickMark val="none"/>
        <c:tickLblPos val="low"/>
        <c:txPr>
          <a:bodyPr rot="0"/>
          <a:lstStyle/>
          <a:p>
            <a:pPr>
              <a:defRPr/>
            </a:pPr>
            <a:endParaRPr lang="en-US"/>
          </a:p>
        </c:txPr>
        <c:crossAx val="116815744"/>
        <c:crosses val="autoZero"/>
        <c:auto val="1"/>
        <c:lblAlgn val="ctr"/>
        <c:lblOffset val="100"/>
        <c:noMultiLvlLbl val="0"/>
      </c:catAx>
      <c:valAx>
        <c:axId val="116815744"/>
        <c:scaling>
          <c:orientation val="minMax"/>
        </c:scaling>
        <c:delete val="1"/>
        <c:axPos val="l"/>
        <c:numFmt formatCode="0%" sourceLinked="1"/>
        <c:majorTickMark val="out"/>
        <c:minorTickMark val="none"/>
        <c:tickLblPos val="none"/>
        <c:crossAx val="11681382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Full Time Vendor Producers by Product Type</a:t>
            </a:r>
          </a:p>
        </c:rich>
      </c:tx>
      <c:overlay val="0"/>
    </c:title>
    <c:autoTitleDeleted val="0"/>
    <c:plotArea>
      <c:layout/>
      <c:barChart>
        <c:barDir val="bar"/>
        <c:grouping val="stacked"/>
        <c:varyColors val="0"/>
        <c:ser>
          <c:idx val="0"/>
          <c:order val="0"/>
          <c:tx>
            <c:strRef>
              <c:f>Visualization!$J$15</c:f>
              <c:strCache>
                <c:ptCount val="1"/>
                <c:pt idx="0">
                  <c:v>Farm Prods</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Visualization!$J$16:$J$21</c:f>
              <c:numCache>
                <c:formatCode>0%</c:formatCode>
                <c:ptCount val="6"/>
                <c:pt idx="0">
                  <c:v>0</c:v>
                </c:pt>
                <c:pt idx="1">
                  <c:v>0</c:v>
                </c:pt>
                <c:pt idx="2">
                  <c:v>0</c:v>
                </c:pt>
                <c:pt idx="3">
                  <c:v>0</c:v>
                </c:pt>
                <c:pt idx="4">
                  <c:v>0</c:v>
                </c:pt>
                <c:pt idx="5">
                  <c:v>0.2</c:v>
                </c:pt>
              </c:numCache>
            </c:numRef>
          </c:val>
        </c:ser>
        <c:ser>
          <c:idx val="1"/>
          <c:order val="1"/>
          <c:tx>
            <c:strRef>
              <c:f>Visualization!$K$15</c:f>
              <c:strCache>
                <c:ptCount val="1"/>
                <c:pt idx="0">
                  <c:v>Processed</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Visualization!$K$16:$K$21</c:f>
              <c:numCache>
                <c:formatCode>0%</c:formatCode>
                <c:ptCount val="6"/>
                <c:pt idx="0">
                  <c:v>0</c:v>
                </c:pt>
                <c:pt idx="1">
                  <c:v>0.2</c:v>
                </c:pt>
                <c:pt idx="2">
                  <c:v>0.4</c:v>
                </c:pt>
                <c:pt idx="3">
                  <c:v>0</c:v>
                </c:pt>
                <c:pt idx="4">
                  <c:v>0.4</c:v>
                </c:pt>
                <c:pt idx="5">
                  <c:v>0.6</c:v>
                </c:pt>
              </c:numCache>
            </c:numRef>
          </c:val>
        </c:ser>
        <c:ser>
          <c:idx val="2"/>
          <c:order val="2"/>
          <c:tx>
            <c:strRef>
              <c:f>Visualization!$L$15</c:f>
              <c:strCache>
                <c:ptCount val="1"/>
                <c:pt idx="0">
                  <c:v>Concession</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Visualization!$L$16:$L$21</c:f>
              <c:numCache>
                <c:formatCode>0%</c:formatCode>
                <c:ptCount val="6"/>
                <c:pt idx="0">
                  <c:v>0</c:v>
                </c:pt>
                <c:pt idx="1">
                  <c:v>0.2</c:v>
                </c:pt>
                <c:pt idx="2">
                  <c:v>0.2</c:v>
                </c:pt>
                <c:pt idx="3">
                  <c:v>0</c:v>
                </c:pt>
                <c:pt idx="4">
                  <c:v>0</c:v>
                </c:pt>
                <c:pt idx="5">
                  <c:v>0</c:v>
                </c:pt>
              </c:numCache>
            </c:numRef>
          </c:val>
        </c:ser>
        <c:ser>
          <c:idx val="3"/>
          <c:order val="3"/>
          <c:tx>
            <c:strRef>
              <c:f>Visualization!$M$15</c:f>
              <c:strCache>
                <c:ptCount val="1"/>
                <c:pt idx="0">
                  <c:v>Art/Craft</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Visualization!$M$16:$M$21</c:f>
              <c:numCache>
                <c:formatCode>0%</c:formatCode>
                <c:ptCount val="6"/>
                <c:pt idx="0">
                  <c:v>0.2</c:v>
                </c:pt>
                <c:pt idx="1">
                  <c:v>0.8</c:v>
                </c:pt>
                <c:pt idx="2">
                  <c:v>0.4</c:v>
                </c:pt>
                <c:pt idx="3">
                  <c:v>0.2</c:v>
                </c:pt>
                <c:pt idx="4">
                  <c:v>0</c:v>
                </c:pt>
                <c:pt idx="5">
                  <c:v>0.4</c:v>
                </c:pt>
              </c:numCache>
            </c:numRef>
          </c:val>
        </c:ser>
        <c:ser>
          <c:idx val="4"/>
          <c:order val="4"/>
          <c:tx>
            <c:strRef>
              <c:f>Visualization!$N$15</c:f>
              <c:strCache>
                <c:ptCount val="1"/>
                <c:pt idx="0">
                  <c:v>Other</c:v>
                </c:pt>
              </c:strCache>
            </c:strRef>
          </c:tx>
          <c:invertIfNegative val="0"/>
          <c:cat>
            <c:strRef>
              <c:f>Visualization!$I$16:$I$21</c:f>
              <c:strCache>
                <c:ptCount val="6"/>
                <c:pt idx="0">
                  <c:v>1-5%</c:v>
                </c:pt>
                <c:pt idx="1">
                  <c:v>5-25%</c:v>
                </c:pt>
                <c:pt idx="2">
                  <c:v>25-50%</c:v>
                </c:pt>
                <c:pt idx="3">
                  <c:v>50-75%</c:v>
                </c:pt>
                <c:pt idx="4">
                  <c:v>75-95%</c:v>
                </c:pt>
                <c:pt idx="5">
                  <c:v>95-100%</c:v>
                </c:pt>
              </c:strCache>
            </c:strRef>
          </c:cat>
          <c:val>
            <c:numRef>
              <c:f>Visualization!$N$16:$N$21</c:f>
              <c:numCache>
                <c:formatCode>0%</c:formatCode>
                <c:ptCount val="6"/>
                <c:pt idx="0">
                  <c:v>0</c:v>
                </c:pt>
                <c:pt idx="1">
                  <c:v>0.2</c:v>
                </c:pt>
                <c:pt idx="2">
                  <c:v>0.2</c:v>
                </c:pt>
                <c:pt idx="3">
                  <c:v>0</c:v>
                </c:pt>
                <c:pt idx="4">
                  <c:v>0</c:v>
                </c:pt>
                <c:pt idx="5">
                  <c:v>0.2</c:v>
                </c:pt>
              </c:numCache>
            </c:numRef>
          </c:val>
        </c:ser>
        <c:dLbls>
          <c:showLegendKey val="0"/>
          <c:showVal val="0"/>
          <c:showCatName val="0"/>
          <c:showSerName val="0"/>
          <c:showPercent val="0"/>
          <c:showBubbleSize val="0"/>
        </c:dLbls>
        <c:gapWidth val="31"/>
        <c:overlap val="100"/>
        <c:axId val="114633344"/>
        <c:axId val="114641152"/>
      </c:barChart>
      <c:catAx>
        <c:axId val="114633344"/>
        <c:scaling>
          <c:orientation val="minMax"/>
        </c:scaling>
        <c:delete val="0"/>
        <c:axPos val="l"/>
        <c:title>
          <c:tx>
            <c:rich>
              <a:bodyPr rot="-5400000" vert="horz"/>
              <a:lstStyle/>
              <a:p>
                <a:pPr>
                  <a:defRPr/>
                </a:pPr>
                <a:r>
                  <a:rPr lang="en-US"/>
                  <a:t>Production's Proportion of Income</a:t>
                </a:r>
              </a:p>
            </c:rich>
          </c:tx>
          <c:overlay val="0"/>
        </c:title>
        <c:majorTickMark val="out"/>
        <c:minorTickMark val="none"/>
        <c:tickLblPos val="nextTo"/>
        <c:txPr>
          <a:bodyPr/>
          <a:lstStyle/>
          <a:p>
            <a:pPr>
              <a:defRPr sz="900"/>
            </a:pPr>
            <a:endParaRPr lang="en-US"/>
          </a:p>
        </c:txPr>
        <c:crossAx val="114641152"/>
        <c:crosses val="autoZero"/>
        <c:auto val="1"/>
        <c:lblAlgn val="ctr"/>
        <c:lblOffset val="100"/>
        <c:noMultiLvlLbl val="0"/>
      </c:catAx>
      <c:valAx>
        <c:axId val="114641152"/>
        <c:scaling>
          <c:orientation val="minMax"/>
        </c:scaling>
        <c:delete val="1"/>
        <c:axPos val="b"/>
        <c:title>
          <c:tx>
            <c:rich>
              <a:bodyPr/>
              <a:lstStyle/>
              <a:p>
                <a:pPr>
                  <a:defRPr/>
                </a:pPr>
                <a:r>
                  <a:rPr lang="en-US"/>
                  <a:t>Number of Vendors</a:t>
                </a:r>
              </a:p>
            </c:rich>
          </c:tx>
          <c:overlay val="0"/>
        </c:title>
        <c:numFmt formatCode="0%" sourceLinked="1"/>
        <c:majorTickMark val="out"/>
        <c:minorTickMark val="none"/>
        <c:tickLblPos val="none"/>
        <c:crossAx val="114633344"/>
        <c:crosses val="autoZero"/>
        <c:crossBetween val="between"/>
      </c:valAx>
    </c:plotArea>
    <c:legend>
      <c:legendPos val="r"/>
      <c:overlay val="0"/>
    </c:legend>
    <c:plotVisOnly val="1"/>
    <c:dispBlanksAs val="gap"/>
    <c:showDLblsOverMax val="0"/>
  </c:chart>
  <c:printSettings>
    <c:headerFooter/>
    <c:pageMargins b="0.750000000000001" l="0.70000000000000095" r="0.70000000000000095" t="0.750000000000001"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Customer Spend per Market Day</a:t>
            </a:r>
          </a:p>
        </c:rich>
      </c:tx>
      <c:layout>
        <c:manualLayout>
          <c:xMode val="edge"/>
          <c:yMode val="edge"/>
          <c:x val="0.253284305232018"/>
          <c:y val="1.8433179723502301E-2"/>
        </c:manualLayout>
      </c:layout>
      <c:overlay val="1"/>
    </c:title>
    <c:autoTitleDeleted val="0"/>
    <c:plotArea>
      <c:layout>
        <c:manualLayout>
          <c:layoutTarget val="inner"/>
          <c:xMode val="edge"/>
          <c:yMode val="edge"/>
          <c:x val="7.4493567777816266E-2"/>
          <c:y val="0.19226826644088801"/>
          <c:w val="0.87486288732247419"/>
          <c:h val="0.62138973393456232"/>
        </c:manualLayout>
      </c:layout>
      <c:barChart>
        <c:barDir val="col"/>
        <c:grouping val="clustered"/>
        <c:varyColors val="1"/>
        <c:ser>
          <c:idx val="0"/>
          <c:order val="0"/>
          <c:tx>
            <c:strRef>
              <c:f>Metrics!$F$369</c:f>
              <c:strCache>
                <c:ptCount val="1"/>
                <c:pt idx="0">
                  <c:v>combined %</c:v>
                </c:pt>
              </c:strCache>
            </c:strRef>
          </c:tx>
          <c:spPr>
            <a:solidFill>
              <a:schemeClr val="accent2"/>
            </a:solidFill>
          </c:spPr>
          <c:invertIfNegative val="0"/>
          <c:dLbls>
            <c:dLblPos val="outEnd"/>
            <c:showLegendKey val="0"/>
            <c:showVal val="1"/>
            <c:showCatName val="0"/>
            <c:showSerName val="0"/>
            <c:showPercent val="0"/>
            <c:showBubbleSize val="0"/>
            <c:showLeaderLines val="0"/>
          </c:dLbls>
          <c:cat>
            <c:strRef>
              <c:f>Metrics!$B$370:$B$376</c:f>
              <c:strCache>
                <c:ptCount val="7"/>
                <c:pt idx="0">
                  <c:v>Nothing</c:v>
                </c:pt>
                <c:pt idx="1">
                  <c:v>$1-20</c:v>
                </c:pt>
                <c:pt idx="2">
                  <c:v>$21-40</c:v>
                </c:pt>
                <c:pt idx="3">
                  <c:v>$41-60</c:v>
                </c:pt>
                <c:pt idx="4">
                  <c:v>$61-80</c:v>
                </c:pt>
                <c:pt idx="5">
                  <c:v>$81-100</c:v>
                </c:pt>
                <c:pt idx="6">
                  <c:v>$100 +</c:v>
                </c:pt>
              </c:strCache>
            </c:strRef>
          </c:cat>
          <c:val>
            <c:numRef>
              <c:f>Metrics!$F$370:$F$376</c:f>
              <c:numCache>
                <c:formatCode>0%</c:formatCode>
                <c:ptCount val="7"/>
                <c:pt idx="0">
                  <c:v>8.7837837837837843E-2</c:v>
                </c:pt>
                <c:pt idx="1">
                  <c:v>0.55405405405405406</c:v>
                </c:pt>
                <c:pt idx="2">
                  <c:v>0.27027027027027029</c:v>
                </c:pt>
                <c:pt idx="3">
                  <c:v>4.0540540540540543E-2</c:v>
                </c:pt>
                <c:pt idx="4">
                  <c:v>3.3783783783783786E-2</c:v>
                </c:pt>
                <c:pt idx="5">
                  <c:v>6.7567567567567571E-3</c:v>
                </c:pt>
                <c:pt idx="6">
                  <c:v>6.7567567567567571E-3</c:v>
                </c:pt>
              </c:numCache>
            </c:numRef>
          </c:val>
        </c:ser>
        <c:dLbls>
          <c:showLegendKey val="0"/>
          <c:showVal val="0"/>
          <c:showCatName val="0"/>
          <c:showSerName val="0"/>
          <c:showPercent val="0"/>
          <c:showBubbleSize val="0"/>
        </c:dLbls>
        <c:gapWidth val="41"/>
        <c:axId val="119821824"/>
        <c:axId val="119823360"/>
      </c:barChart>
      <c:catAx>
        <c:axId val="119821824"/>
        <c:scaling>
          <c:orientation val="minMax"/>
        </c:scaling>
        <c:delete val="0"/>
        <c:axPos val="b"/>
        <c:majorTickMark val="out"/>
        <c:minorTickMark val="none"/>
        <c:tickLblPos val="nextTo"/>
        <c:crossAx val="119823360"/>
        <c:crosses val="autoZero"/>
        <c:auto val="1"/>
        <c:lblAlgn val="ctr"/>
        <c:lblOffset val="100"/>
        <c:noMultiLvlLbl val="0"/>
      </c:catAx>
      <c:valAx>
        <c:axId val="119823360"/>
        <c:scaling>
          <c:orientation val="minMax"/>
        </c:scaling>
        <c:delete val="1"/>
        <c:axPos val="l"/>
        <c:numFmt formatCode="0%" sourceLinked="1"/>
        <c:majorTickMark val="out"/>
        <c:minorTickMark val="none"/>
        <c:tickLblPos val="none"/>
        <c:crossAx val="11982182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Loyalty: Frequency of Market Visits </a:t>
            </a:r>
          </a:p>
        </c:rich>
      </c:tx>
      <c:layout>
        <c:manualLayout>
          <c:xMode val="edge"/>
          <c:yMode val="edge"/>
          <c:x val="0.10290540653345601"/>
          <c:y val="5.5267702936096799E-2"/>
        </c:manualLayout>
      </c:layout>
      <c:overlay val="1"/>
    </c:title>
    <c:autoTitleDeleted val="0"/>
    <c:plotArea>
      <c:layout>
        <c:manualLayout>
          <c:layoutTarget val="inner"/>
          <c:xMode val="edge"/>
          <c:yMode val="edge"/>
          <c:x val="5.4631462112625602E-2"/>
          <c:y val="0.27541441364178493"/>
          <c:w val="0.89887961945260297"/>
          <c:h val="0.53050086355785797"/>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Metrics!$B$343:$B$348</c:f>
              <c:strCache>
                <c:ptCount val="6"/>
                <c:pt idx="0">
                  <c:v>First time visitor</c:v>
                </c:pt>
                <c:pt idx="1">
                  <c:v>Rarely</c:v>
                </c:pt>
                <c:pt idx="2">
                  <c:v>Occasionally</c:v>
                </c:pt>
                <c:pt idx="3">
                  <c:v>Often</c:v>
                </c:pt>
                <c:pt idx="4">
                  <c:v>Frequently</c:v>
                </c:pt>
                <c:pt idx="5">
                  <c:v>Regularly</c:v>
                </c:pt>
              </c:strCache>
            </c:strRef>
          </c:cat>
          <c:val>
            <c:numRef>
              <c:f>Metrics!$H$343:$H$348</c:f>
              <c:numCache>
                <c:formatCode>0%</c:formatCode>
                <c:ptCount val="6"/>
                <c:pt idx="0">
                  <c:v>0.19594594594594594</c:v>
                </c:pt>
                <c:pt idx="1">
                  <c:v>6.0810810810810814E-2</c:v>
                </c:pt>
                <c:pt idx="2">
                  <c:v>0.11486486486486487</c:v>
                </c:pt>
                <c:pt idx="3">
                  <c:v>9.45945945945946E-2</c:v>
                </c:pt>
                <c:pt idx="4">
                  <c:v>0.21621621621621623</c:v>
                </c:pt>
                <c:pt idx="5">
                  <c:v>0.31756756756756754</c:v>
                </c:pt>
              </c:numCache>
            </c:numRef>
          </c:val>
        </c:ser>
        <c:dLbls>
          <c:showLegendKey val="0"/>
          <c:showVal val="0"/>
          <c:showCatName val="0"/>
          <c:showSerName val="0"/>
          <c:showPercent val="0"/>
          <c:showBubbleSize val="0"/>
        </c:dLbls>
        <c:gapWidth val="42"/>
        <c:axId val="121712000"/>
        <c:axId val="121730176"/>
      </c:barChart>
      <c:catAx>
        <c:axId val="121712000"/>
        <c:scaling>
          <c:orientation val="minMax"/>
        </c:scaling>
        <c:delete val="0"/>
        <c:axPos val="b"/>
        <c:majorTickMark val="out"/>
        <c:minorTickMark val="none"/>
        <c:tickLblPos val="nextTo"/>
        <c:txPr>
          <a:bodyPr/>
          <a:lstStyle/>
          <a:p>
            <a:pPr>
              <a:defRPr sz="800"/>
            </a:pPr>
            <a:endParaRPr lang="en-US"/>
          </a:p>
        </c:txPr>
        <c:crossAx val="121730176"/>
        <c:crosses val="autoZero"/>
        <c:auto val="1"/>
        <c:lblAlgn val="ctr"/>
        <c:lblOffset val="100"/>
        <c:noMultiLvlLbl val="0"/>
      </c:catAx>
      <c:valAx>
        <c:axId val="121730176"/>
        <c:scaling>
          <c:orientation val="minMax"/>
        </c:scaling>
        <c:delete val="1"/>
        <c:axPos val="l"/>
        <c:numFmt formatCode="0%" sourceLinked="1"/>
        <c:majorTickMark val="out"/>
        <c:minorTickMark val="none"/>
        <c:tickLblPos val="none"/>
        <c:crossAx val="121712000"/>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Customer Retention: How long have customers shopped at this market</a:t>
            </a:r>
          </a:p>
        </c:rich>
      </c:tx>
      <c:overlay val="1"/>
    </c:title>
    <c:autoTitleDeleted val="0"/>
    <c:plotArea>
      <c:layout>
        <c:manualLayout>
          <c:layoutTarget val="inner"/>
          <c:xMode val="edge"/>
          <c:yMode val="edge"/>
          <c:x val="2.4389138857642802E-2"/>
          <c:y val="0.30510411198600201"/>
          <c:w val="0.95696006749156404"/>
          <c:h val="0.494522601341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Metrics!$B$357:$B$362</c:f>
              <c:strCache>
                <c:ptCount val="6"/>
                <c:pt idx="0">
                  <c:v>2012 (this year)</c:v>
                </c:pt>
                <c:pt idx="1">
                  <c:v>2011 (last year)</c:v>
                </c:pt>
                <c:pt idx="2">
                  <c:v>2010</c:v>
                </c:pt>
                <c:pt idx="3">
                  <c:v>3-4 yrs ago (2008-09)</c:v>
                </c:pt>
                <c:pt idx="4">
                  <c:v>5-9 yrs ago (2003-07)</c:v>
                </c:pt>
                <c:pt idx="5">
                  <c:v>More than 10 yrs ago</c:v>
                </c:pt>
              </c:strCache>
            </c:strRef>
          </c:cat>
          <c:val>
            <c:numRef>
              <c:f>Metrics!$H$357:$H$362</c:f>
              <c:numCache>
                <c:formatCode>0%</c:formatCode>
                <c:ptCount val="6"/>
                <c:pt idx="0">
                  <c:v>0.3087248322147651</c:v>
                </c:pt>
                <c:pt idx="1">
                  <c:v>0.16778523489932887</c:v>
                </c:pt>
                <c:pt idx="2">
                  <c:v>0.19463087248322147</c:v>
                </c:pt>
                <c:pt idx="3">
                  <c:v>0.30201342281879195</c:v>
                </c:pt>
                <c:pt idx="4">
                  <c:v>2.0134228187919462E-2</c:v>
                </c:pt>
                <c:pt idx="5">
                  <c:v>6.7114093959731542E-3</c:v>
                </c:pt>
              </c:numCache>
            </c:numRef>
          </c:val>
        </c:ser>
        <c:dLbls>
          <c:showLegendKey val="0"/>
          <c:showVal val="0"/>
          <c:showCatName val="0"/>
          <c:showSerName val="0"/>
          <c:showPercent val="0"/>
          <c:showBubbleSize val="0"/>
        </c:dLbls>
        <c:gapWidth val="93"/>
        <c:axId val="121746944"/>
        <c:axId val="121748480"/>
      </c:barChart>
      <c:catAx>
        <c:axId val="121746944"/>
        <c:scaling>
          <c:orientation val="minMax"/>
        </c:scaling>
        <c:delete val="0"/>
        <c:axPos val="b"/>
        <c:majorTickMark val="out"/>
        <c:minorTickMark val="none"/>
        <c:tickLblPos val="nextTo"/>
        <c:txPr>
          <a:bodyPr/>
          <a:lstStyle/>
          <a:p>
            <a:pPr>
              <a:defRPr sz="800"/>
            </a:pPr>
            <a:endParaRPr lang="en-US"/>
          </a:p>
        </c:txPr>
        <c:crossAx val="121748480"/>
        <c:crosses val="autoZero"/>
        <c:auto val="1"/>
        <c:lblAlgn val="ctr"/>
        <c:lblOffset val="100"/>
        <c:noMultiLvlLbl val="0"/>
      </c:catAx>
      <c:valAx>
        <c:axId val="121748480"/>
        <c:scaling>
          <c:orientation val="minMax"/>
        </c:scaling>
        <c:delete val="1"/>
        <c:axPos val="l"/>
        <c:numFmt formatCode="0%" sourceLinked="1"/>
        <c:majorTickMark val="out"/>
        <c:minorTickMark val="none"/>
        <c:tickLblPos val="none"/>
        <c:crossAx val="12174694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a:t>Customer Spend at Nearby Businesses</a:t>
            </a:r>
          </a:p>
        </c:rich>
      </c:tx>
      <c:overlay val="0"/>
    </c:title>
    <c:autoTitleDeleted val="0"/>
    <c:plotArea>
      <c:layout>
        <c:manualLayout>
          <c:layoutTarget val="inner"/>
          <c:xMode val="edge"/>
          <c:yMode val="edge"/>
          <c:x val="3.9989778464055749E-2"/>
          <c:y val="0.23188415570286353"/>
          <c:w val="0.94265986304784599"/>
          <c:h val="0.573242808934598"/>
        </c:manualLayout>
      </c:layout>
      <c:barChart>
        <c:barDir val="col"/>
        <c:grouping val="clustered"/>
        <c:varyColors val="0"/>
        <c:ser>
          <c:idx val="0"/>
          <c:order val="0"/>
          <c:spPr>
            <a:solidFill>
              <a:schemeClr val="accent3"/>
            </a:solidFill>
          </c:spPr>
          <c:invertIfNegative val="0"/>
          <c:dLbls>
            <c:dLblPos val="outEnd"/>
            <c:showLegendKey val="0"/>
            <c:showVal val="1"/>
            <c:showCatName val="0"/>
            <c:showSerName val="0"/>
            <c:showPercent val="0"/>
            <c:showBubbleSize val="0"/>
            <c:showLeaderLines val="0"/>
          </c:dLbls>
          <c:cat>
            <c:strRef>
              <c:f>Metrics!$B$412:$B$418</c:f>
              <c:strCache>
                <c:ptCount val="7"/>
                <c:pt idx="0">
                  <c:v>$0</c:v>
                </c:pt>
                <c:pt idx="1">
                  <c:v>$1-20</c:v>
                </c:pt>
                <c:pt idx="2">
                  <c:v>$21-40</c:v>
                </c:pt>
                <c:pt idx="3">
                  <c:v>$41-60</c:v>
                </c:pt>
                <c:pt idx="4">
                  <c:v>$61-80</c:v>
                </c:pt>
                <c:pt idx="5">
                  <c:v>$81-100</c:v>
                </c:pt>
                <c:pt idx="6">
                  <c:v>$100+</c:v>
                </c:pt>
              </c:strCache>
            </c:strRef>
          </c:cat>
          <c:val>
            <c:numRef>
              <c:f>Metrics!$G$423:$G$429</c:f>
              <c:numCache>
                <c:formatCode>0%</c:formatCode>
                <c:ptCount val="7"/>
                <c:pt idx="0">
                  <c:v>0.24817518248175183</c:v>
                </c:pt>
                <c:pt idx="1">
                  <c:v>0.54744525547445255</c:v>
                </c:pt>
                <c:pt idx="2">
                  <c:v>0.145985401459854</c:v>
                </c:pt>
                <c:pt idx="3">
                  <c:v>3.6496350364963501E-2</c:v>
                </c:pt>
                <c:pt idx="4">
                  <c:v>7.2992700729927005E-3</c:v>
                </c:pt>
                <c:pt idx="5">
                  <c:v>7.2992700729927005E-3</c:v>
                </c:pt>
                <c:pt idx="6">
                  <c:v>7.2992700729927005E-3</c:v>
                </c:pt>
              </c:numCache>
            </c:numRef>
          </c:val>
        </c:ser>
        <c:dLbls>
          <c:showLegendKey val="0"/>
          <c:showVal val="0"/>
          <c:showCatName val="0"/>
          <c:showSerName val="0"/>
          <c:showPercent val="0"/>
          <c:showBubbleSize val="0"/>
        </c:dLbls>
        <c:gapWidth val="35"/>
        <c:axId val="121760768"/>
        <c:axId val="121766656"/>
      </c:barChart>
      <c:catAx>
        <c:axId val="121760768"/>
        <c:scaling>
          <c:orientation val="minMax"/>
        </c:scaling>
        <c:delete val="0"/>
        <c:axPos val="b"/>
        <c:majorTickMark val="out"/>
        <c:minorTickMark val="none"/>
        <c:tickLblPos val="nextTo"/>
        <c:txPr>
          <a:bodyPr/>
          <a:lstStyle/>
          <a:p>
            <a:pPr>
              <a:defRPr sz="800"/>
            </a:pPr>
            <a:endParaRPr lang="en-US"/>
          </a:p>
        </c:txPr>
        <c:crossAx val="121766656"/>
        <c:crosses val="autoZero"/>
        <c:auto val="1"/>
        <c:lblAlgn val="ctr"/>
        <c:lblOffset val="100"/>
        <c:noMultiLvlLbl val="0"/>
      </c:catAx>
      <c:valAx>
        <c:axId val="121766656"/>
        <c:scaling>
          <c:orientation val="minMax"/>
        </c:scaling>
        <c:delete val="1"/>
        <c:axPos val="l"/>
        <c:numFmt formatCode="0%" sourceLinked="1"/>
        <c:majorTickMark val="out"/>
        <c:minorTickMark val="none"/>
        <c:tickLblPos val="none"/>
        <c:crossAx val="1217607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sz="1100"/>
            </a:pPr>
            <a:r>
              <a:rPr lang="en-US" sz="1100"/>
              <a:t>Customer Time Spent at Market</a:t>
            </a:r>
          </a:p>
        </c:rich>
      </c:tx>
      <c:overlay val="1"/>
    </c:title>
    <c:autoTitleDeleted val="0"/>
    <c:plotArea>
      <c:layout>
        <c:manualLayout>
          <c:layoutTarget val="inner"/>
          <c:xMode val="edge"/>
          <c:yMode val="edge"/>
          <c:x val="0.10534858887605594"/>
          <c:y val="0.15995047718165437"/>
          <c:w val="0.77763562060623992"/>
          <c:h val="0.73018947973968995"/>
        </c:manualLayout>
      </c:layout>
      <c:barChart>
        <c:barDir val="col"/>
        <c:grouping val="clustered"/>
        <c:varyColors val="0"/>
        <c:ser>
          <c:idx val="0"/>
          <c:order val="0"/>
          <c:invertIfNegative val="0"/>
          <c:dLbls>
            <c:dLblPos val="outEnd"/>
            <c:showLegendKey val="0"/>
            <c:showVal val="1"/>
            <c:showCatName val="0"/>
            <c:showSerName val="0"/>
            <c:showPercent val="0"/>
            <c:showBubbleSize val="0"/>
            <c:showLeaderLines val="0"/>
          </c:dLbls>
          <c:cat>
            <c:strRef>
              <c:f>Metrics!$B$450:$B$453</c:f>
              <c:strCache>
                <c:ptCount val="4"/>
                <c:pt idx="0">
                  <c:v>Less than 15 min</c:v>
                </c:pt>
                <c:pt idx="1">
                  <c:v>15-30 min</c:v>
                </c:pt>
                <c:pt idx="2">
                  <c:v>31 min - 1 hr</c:v>
                </c:pt>
                <c:pt idx="3">
                  <c:v>More than 1 hr</c:v>
                </c:pt>
              </c:strCache>
            </c:strRef>
          </c:cat>
          <c:val>
            <c:numRef>
              <c:f>Metrics!$D$450:$D$453</c:f>
              <c:numCache>
                <c:formatCode>0%</c:formatCode>
                <c:ptCount val="4"/>
                <c:pt idx="0">
                  <c:v>0.1</c:v>
                </c:pt>
                <c:pt idx="1">
                  <c:v>0.3</c:v>
                </c:pt>
                <c:pt idx="2">
                  <c:v>0.5</c:v>
                </c:pt>
                <c:pt idx="3">
                  <c:v>0.1</c:v>
                </c:pt>
              </c:numCache>
            </c:numRef>
          </c:val>
        </c:ser>
        <c:dLbls>
          <c:showLegendKey val="0"/>
          <c:showVal val="0"/>
          <c:showCatName val="0"/>
          <c:showSerName val="0"/>
          <c:showPercent val="0"/>
          <c:showBubbleSize val="0"/>
        </c:dLbls>
        <c:gapWidth val="29"/>
        <c:axId val="121791232"/>
        <c:axId val="121792768"/>
      </c:barChart>
      <c:catAx>
        <c:axId val="121791232"/>
        <c:scaling>
          <c:orientation val="minMax"/>
        </c:scaling>
        <c:delete val="0"/>
        <c:axPos val="b"/>
        <c:majorTickMark val="out"/>
        <c:minorTickMark val="none"/>
        <c:tickLblPos val="nextTo"/>
        <c:crossAx val="121792768"/>
        <c:crosses val="autoZero"/>
        <c:auto val="1"/>
        <c:lblAlgn val="ctr"/>
        <c:lblOffset val="100"/>
        <c:noMultiLvlLbl val="0"/>
      </c:catAx>
      <c:valAx>
        <c:axId val="121792768"/>
        <c:scaling>
          <c:orientation val="minMax"/>
        </c:scaling>
        <c:delete val="1"/>
        <c:axPos val="l"/>
        <c:numFmt formatCode="0%" sourceLinked="1"/>
        <c:majorTickMark val="out"/>
        <c:minorTickMark val="none"/>
        <c:tickLblPos val="none"/>
        <c:crossAx val="12179123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100"/>
            </a:pPr>
            <a:r>
              <a:rPr lang="en-US" sz="1100"/>
              <a:t>Revenue Profile (current</a:t>
            </a:r>
            <a:r>
              <a:rPr lang="en-US" sz="1100" baseline="0"/>
              <a:t> year)</a:t>
            </a:r>
            <a:endParaRPr lang="en-US" sz="1100"/>
          </a:p>
        </c:rich>
      </c:tx>
      <c:layout>
        <c:manualLayout>
          <c:xMode val="edge"/>
          <c:yMode val="edge"/>
          <c:x val="0.14615949279920679"/>
          <c:y val="2.1321353083285907E-2"/>
        </c:manualLayout>
      </c:layout>
      <c:overlay val="0"/>
    </c:title>
    <c:autoTitleDeleted val="0"/>
    <c:plotArea>
      <c:layout>
        <c:manualLayout>
          <c:layoutTarget val="inner"/>
          <c:xMode val="edge"/>
          <c:yMode val="edge"/>
          <c:x val="0.24332461437380504"/>
          <c:y val="0.28700379439682172"/>
          <c:w val="0.51954188489164577"/>
          <c:h val="0.64787827354120819"/>
        </c:manualLayout>
      </c:layout>
      <c:pieChart>
        <c:varyColors val="1"/>
        <c:ser>
          <c:idx val="0"/>
          <c:order val="0"/>
          <c:tx>
            <c:strRef>
              <c:f>Metrics!$L$564</c:f>
              <c:strCache>
                <c:ptCount val="1"/>
                <c:pt idx="0">
                  <c:v>Current year</c:v>
                </c:pt>
              </c:strCache>
            </c:strRef>
          </c:tx>
          <c:dPt>
            <c:idx val="0"/>
            <c:bubble3D val="0"/>
            <c:spPr>
              <a:solidFill>
                <a:schemeClr val="accent2">
                  <a:lumMod val="40000"/>
                  <a:lumOff val="60000"/>
                </a:schemeClr>
              </a:solidFill>
            </c:spPr>
          </c:dPt>
          <c:dPt>
            <c:idx val="2"/>
            <c:bubble3D val="0"/>
            <c:spPr>
              <a:solidFill>
                <a:schemeClr val="accent2">
                  <a:lumMod val="75000"/>
                </a:schemeClr>
              </a:solidFill>
            </c:spPr>
          </c:dPt>
          <c:dLbls>
            <c:dLblPos val="outEnd"/>
            <c:showLegendKey val="0"/>
            <c:showVal val="0"/>
            <c:showCatName val="1"/>
            <c:showSerName val="0"/>
            <c:showPercent val="1"/>
            <c:showBubbleSize val="0"/>
            <c:showLeaderLines val="1"/>
          </c:dLbls>
          <c:cat>
            <c:strRef>
              <c:f>Metrics!$K$565:$K$567</c:f>
              <c:strCache>
                <c:ptCount val="3"/>
                <c:pt idx="0">
                  <c:v>Vendor Fees</c:v>
                </c:pt>
                <c:pt idx="1">
                  <c:v>Fundraising</c:v>
                </c:pt>
                <c:pt idx="2">
                  <c:v>Other</c:v>
                </c:pt>
              </c:strCache>
            </c:strRef>
          </c:cat>
          <c:val>
            <c:numRef>
              <c:f>Metrics!$L$565:$L$567</c:f>
              <c:numCache>
                <c:formatCode>_-"$"* #,##0_-;\-"$"* #,##0_-;_-"$"* "-"??_-;_-@_-</c:formatCode>
                <c:ptCount val="3"/>
                <c:pt idx="0">
                  <c:v>654281</c:v>
                </c:pt>
                <c:pt idx="1">
                  <c:v>75000</c:v>
                </c:pt>
                <c:pt idx="2">
                  <c:v>42229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100"/>
            </a:pPr>
            <a:r>
              <a:rPr lang="en-US" sz="1100"/>
              <a:t>Expense Profile (current year)</a:t>
            </a:r>
          </a:p>
        </c:rich>
      </c:tx>
      <c:layout>
        <c:manualLayout>
          <c:xMode val="edge"/>
          <c:yMode val="edge"/>
          <c:x val="0.14615949279920679"/>
          <c:y val="2.1321353083285907E-2"/>
        </c:manualLayout>
      </c:layout>
      <c:overlay val="0"/>
    </c:title>
    <c:autoTitleDeleted val="0"/>
    <c:plotArea>
      <c:layout>
        <c:manualLayout>
          <c:layoutTarget val="inner"/>
          <c:xMode val="edge"/>
          <c:yMode val="edge"/>
          <c:x val="0.21667262123361766"/>
          <c:y val="0.23984933408284259"/>
          <c:w val="0.52133474438166127"/>
          <c:h val="0.66563472702035498"/>
        </c:manualLayout>
      </c:layout>
      <c:pieChart>
        <c:varyColors val="1"/>
        <c:ser>
          <c:idx val="0"/>
          <c:order val="0"/>
          <c:tx>
            <c:strRef>
              <c:f>Metrics!$L$564</c:f>
              <c:strCache>
                <c:ptCount val="1"/>
                <c:pt idx="0">
                  <c:v>Current year</c:v>
                </c:pt>
              </c:strCache>
            </c:strRef>
          </c:tx>
          <c:dPt>
            <c:idx val="0"/>
            <c:bubble3D val="0"/>
          </c:dPt>
          <c:dPt>
            <c:idx val="2"/>
            <c:bubble3D val="0"/>
          </c:dPt>
          <c:dLbls>
            <c:dLbl>
              <c:idx val="1"/>
              <c:layout>
                <c:manualLayout>
                  <c:x val="-0.11761902336315605"/>
                  <c:y val="-1.0589121730396313E-16"/>
                </c:manualLayout>
              </c:layout>
              <c:tx>
                <c:rich>
                  <a:bodyPr/>
                  <a:lstStyle/>
                  <a:p>
                    <a:r>
                      <a:rPr lang="en-US"/>
                      <a:t>Operating 
18%</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Metrics!$K$571:$K$574</c:f>
              <c:strCache>
                <c:ptCount val="4"/>
                <c:pt idx="0">
                  <c:v>Wages, contracts</c:v>
                </c:pt>
                <c:pt idx="1">
                  <c:v>Operating expenses</c:v>
                </c:pt>
                <c:pt idx="2">
                  <c:v>Society expenses</c:v>
                </c:pt>
                <c:pt idx="3">
                  <c:v>Other</c:v>
                </c:pt>
              </c:strCache>
            </c:strRef>
          </c:cat>
          <c:val>
            <c:numRef>
              <c:f>Metrics!$L$571:$L$574</c:f>
              <c:numCache>
                <c:formatCode>_-"$"* #,##0_-;\-"$"* #,##0_-;_-"$"* "-"??_-;_-@_-</c:formatCode>
                <c:ptCount val="4"/>
                <c:pt idx="0">
                  <c:v>343000</c:v>
                </c:pt>
                <c:pt idx="1">
                  <c:v>125000</c:v>
                </c:pt>
                <c:pt idx="2">
                  <c:v>112750</c:v>
                </c:pt>
                <c:pt idx="3">
                  <c:v>111829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Number of vendors by product offering</a:t>
            </a:r>
          </a:p>
        </c:rich>
      </c:tx>
      <c:overlay val="0"/>
    </c:title>
    <c:autoTitleDeleted val="0"/>
    <c:plotArea>
      <c:layout/>
      <c:barChart>
        <c:barDir val="bar"/>
        <c:grouping val="clustered"/>
        <c:varyColors val="0"/>
        <c:ser>
          <c:idx val="0"/>
          <c:order val="0"/>
          <c:invertIfNegative val="0"/>
          <c:dPt>
            <c:idx val="0"/>
            <c:invertIfNegative val="0"/>
            <c:bubble3D val="0"/>
            <c:spPr>
              <a:solidFill>
                <a:schemeClr val="accent3"/>
              </a:solidFill>
            </c:spPr>
          </c:dPt>
          <c:dPt>
            <c:idx val="2"/>
            <c:invertIfNegative val="0"/>
            <c:bubble3D val="0"/>
            <c:spPr>
              <a:solidFill>
                <a:schemeClr val="accent6"/>
              </a:solidFill>
            </c:spPr>
          </c:dPt>
          <c:dPt>
            <c:idx val="3"/>
            <c:invertIfNegative val="0"/>
            <c:bubble3D val="0"/>
            <c:spPr>
              <a:solidFill>
                <a:schemeClr val="accent4"/>
              </a:solidFill>
            </c:spPr>
          </c:dPt>
          <c:dPt>
            <c:idx val="4"/>
            <c:invertIfNegative val="0"/>
            <c:bubble3D val="0"/>
            <c:spPr>
              <a:solidFill>
                <a:schemeClr val="accent2"/>
              </a:solidFill>
            </c:spPr>
          </c:dPt>
          <c:cat>
            <c:strRef>
              <c:f>Metrics!$K$604:$K$608</c:f>
              <c:strCache>
                <c:ptCount val="5"/>
                <c:pt idx="0">
                  <c:v>Farm Products/Fresh Food</c:v>
                </c:pt>
                <c:pt idx="1">
                  <c:v>Processed Foods</c:v>
                </c:pt>
                <c:pt idx="2">
                  <c:v>Hot/Concession Food</c:v>
                </c:pt>
                <c:pt idx="3">
                  <c:v>Arts/Crafts</c:v>
                </c:pt>
                <c:pt idx="4">
                  <c:v>Services/Other</c:v>
                </c:pt>
              </c:strCache>
            </c:strRef>
          </c:cat>
          <c:val>
            <c:numRef>
              <c:f>Metrics!$L$604:$L$608</c:f>
              <c:numCache>
                <c:formatCode>_-* #,##0_-;\-* #,##0_-;_-* "-"??_-;_-@_-</c:formatCode>
                <c:ptCount val="5"/>
                <c:pt idx="0">
                  <c:v>24</c:v>
                </c:pt>
                <c:pt idx="1">
                  <c:v>18</c:v>
                </c:pt>
                <c:pt idx="2">
                  <c:v>6</c:v>
                </c:pt>
                <c:pt idx="3">
                  <c:v>12</c:v>
                </c:pt>
                <c:pt idx="4">
                  <c:v>2</c:v>
                </c:pt>
              </c:numCache>
            </c:numRef>
          </c:val>
        </c:ser>
        <c:dLbls>
          <c:showLegendKey val="0"/>
          <c:showVal val="1"/>
          <c:showCatName val="0"/>
          <c:showSerName val="0"/>
          <c:showPercent val="0"/>
          <c:showBubbleSize val="0"/>
        </c:dLbls>
        <c:gapWidth val="75"/>
        <c:axId val="122750464"/>
        <c:axId val="122752000"/>
      </c:barChart>
      <c:catAx>
        <c:axId val="122750464"/>
        <c:scaling>
          <c:orientation val="minMax"/>
        </c:scaling>
        <c:delete val="0"/>
        <c:axPos val="l"/>
        <c:majorTickMark val="none"/>
        <c:minorTickMark val="none"/>
        <c:tickLblPos val="nextTo"/>
        <c:crossAx val="122752000"/>
        <c:crosses val="autoZero"/>
        <c:auto val="1"/>
        <c:lblAlgn val="ctr"/>
        <c:lblOffset val="100"/>
        <c:noMultiLvlLbl val="0"/>
      </c:catAx>
      <c:valAx>
        <c:axId val="122752000"/>
        <c:scaling>
          <c:orientation val="minMax"/>
        </c:scaling>
        <c:delete val="1"/>
        <c:axPos val="b"/>
        <c:numFmt formatCode="_-* #,##0_-;\-* #,##0_-;_-* &quot;-&quot;??_-;_-@_-" sourceLinked="1"/>
        <c:majorTickMark val="none"/>
        <c:minorTickMark val="none"/>
        <c:tickLblPos val="nextTo"/>
        <c:crossAx val="1227504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sz="1000"/>
            </a:pPr>
            <a:r>
              <a:rPr lang="en-US" sz="1000"/>
              <a:t>Board profile</a:t>
            </a:r>
          </a:p>
        </c:rich>
      </c:tx>
      <c:layout>
        <c:manualLayout>
          <c:xMode val="edge"/>
          <c:yMode val="edge"/>
          <c:x val="0.32225491074238516"/>
          <c:y val="3.6782658511536143E-2"/>
        </c:manualLayout>
      </c:layout>
      <c:overlay val="0"/>
    </c:title>
    <c:autoTitleDeleted val="0"/>
    <c:plotArea>
      <c:layout>
        <c:manualLayout>
          <c:layoutTarget val="inner"/>
          <c:xMode val="edge"/>
          <c:yMode val="edge"/>
          <c:x val="0.26031715866890676"/>
          <c:y val="0.18394167602645342"/>
          <c:w val="0.35192967845954964"/>
          <c:h val="0.67366367443118658"/>
        </c:manualLayout>
      </c:layout>
      <c:pieChart>
        <c:varyColors val="1"/>
        <c:ser>
          <c:idx val="0"/>
          <c:order val="0"/>
          <c:dLbls>
            <c:showLegendKey val="0"/>
            <c:showVal val="0"/>
            <c:showCatName val="1"/>
            <c:showSerName val="0"/>
            <c:showPercent val="1"/>
            <c:showBubbleSize val="0"/>
            <c:showLeaderLines val="1"/>
          </c:dLbls>
          <c:cat>
            <c:strRef>
              <c:f>Metrics!$K$615:$K$618</c:f>
              <c:strCache>
                <c:ptCount val="4"/>
                <c:pt idx="0">
                  <c:v>Farmers</c:v>
                </c:pt>
                <c:pt idx="1">
                  <c:v>Other Vendors</c:v>
                </c:pt>
                <c:pt idx="2">
                  <c:v>Market Volunteers</c:v>
                </c:pt>
                <c:pt idx="3">
                  <c:v>Other</c:v>
                </c:pt>
              </c:strCache>
            </c:strRef>
          </c:cat>
          <c:val>
            <c:numRef>
              <c:f>Metrics!$L$615:$L$618</c:f>
              <c:numCache>
                <c:formatCode>0%</c:formatCode>
                <c:ptCount val="4"/>
                <c:pt idx="0">
                  <c:v>0.375</c:v>
                </c:pt>
                <c:pt idx="1">
                  <c:v>0.25</c:v>
                </c:pt>
                <c:pt idx="2">
                  <c:v>0</c:v>
                </c:pt>
                <c:pt idx="3">
                  <c:v>0.375</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Share of customers</a:t>
            </a:r>
            <a:r>
              <a:rPr lang="en-US" sz="1100" baseline="0"/>
              <a:t> who agree factor is important or very important</a:t>
            </a:r>
            <a:endParaRPr lang="en-US" sz="1100"/>
          </a:p>
        </c:rich>
      </c:tx>
      <c:overlay val="0"/>
    </c:title>
    <c:autoTitleDeleted val="0"/>
    <c:plotArea>
      <c:layout/>
      <c:barChart>
        <c:barDir val="bar"/>
        <c:grouping val="clustered"/>
        <c:varyColors val="0"/>
        <c:ser>
          <c:idx val="0"/>
          <c:order val="0"/>
          <c:invertIfNegative val="0"/>
          <c:cat>
            <c:strRef>
              <c:f>Metrics!$E$486:$E$491</c:f>
              <c:strCache>
                <c:ptCount val="6"/>
                <c:pt idx="0">
                  <c:v>In season</c:v>
                </c:pt>
                <c:pt idx="1">
                  <c:v>Produced locally</c:v>
                </c:pt>
                <c:pt idx="2">
                  <c:v>Produced in BC</c:v>
                </c:pt>
                <c:pt idx="3">
                  <c:v>Know the producer</c:v>
                </c:pt>
                <c:pt idx="4">
                  <c:v>Certified organic</c:v>
                </c:pt>
                <c:pt idx="5">
                  <c:v>Un-certified, natural</c:v>
                </c:pt>
              </c:strCache>
            </c:strRef>
          </c:cat>
          <c:val>
            <c:numRef>
              <c:f>Metrics!$F$486:$F$491</c:f>
              <c:numCache>
                <c:formatCode>0%</c:formatCode>
                <c:ptCount val="6"/>
                <c:pt idx="0">
                  <c:v>0.8</c:v>
                </c:pt>
                <c:pt idx="1">
                  <c:v>0.7</c:v>
                </c:pt>
                <c:pt idx="2">
                  <c:v>0.6</c:v>
                </c:pt>
                <c:pt idx="3">
                  <c:v>0.55000000000000004</c:v>
                </c:pt>
                <c:pt idx="4">
                  <c:v>0.6</c:v>
                </c:pt>
                <c:pt idx="5">
                  <c:v>0.75</c:v>
                </c:pt>
              </c:numCache>
            </c:numRef>
          </c:val>
        </c:ser>
        <c:dLbls>
          <c:showLegendKey val="0"/>
          <c:showVal val="1"/>
          <c:showCatName val="0"/>
          <c:showSerName val="0"/>
          <c:showPercent val="0"/>
          <c:showBubbleSize val="0"/>
        </c:dLbls>
        <c:gapWidth val="150"/>
        <c:overlap val="-25"/>
        <c:axId val="122791808"/>
        <c:axId val="122793344"/>
      </c:barChart>
      <c:catAx>
        <c:axId val="122791808"/>
        <c:scaling>
          <c:orientation val="minMax"/>
        </c:scaling>
        <c:delete val="0"/>
        <c:axPos val="l"/>
        <c:majorTickMark val="none"/>
        <c:minorTickMark val="none"/>
        <c:tickLblPos val="nextTo"/>
        <c:crossAx val="122793344"/>
        <c:crosses val="autoZero"/>
        <c:auto val="1"/>
        <c:lblAlgn val="ctr"/>
        <c:lblOffset val="100"/>
        <c:noMultiLvlLbl val="0"/>
      </c:catAx>
      <c:valAx>
        <c:axId val="122793344"/>
        <c:scaling>
          <c:orientation val="minMax"/>
        </c:scaling>
        <c:delete val="1"/>
        <c:axPos val="b"/>
        <c:numFmt formatCode="0%" sourceLinked="1"/>
        <c:majorTickMark val="out"/>
        <c:minorTickMark val="none"/>
        <c:tickLblPos val="nextTo"/>
        <c:crossAx val="12279180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Vendor Farm Revenue Income Sources - Dependence</a:t>
            </a:r>
            <a:r>
              <a:rPr lang="en-US" sz="1200" baseline="0"/>
              <a:t> on the Farmers Market and Local Food Economy</a:t>
            </a:r>
            <a:endParaRPr lang="en-US" sz="1200"/>
          </a:p>
        </c:rich>
      </c:tx>
      <c:overlay val="1"/>
    </c:title>
    <c:autoTitleDeleted val="0"/>
    <c:plotArea>
      <c:layout>
        <c:manualLayout>
          <c:layoutTarget val="inner"/>
          <c:xMode val="edge"/>
          <c:yMode val="edge"/>
          <c:x val="4.4815922073911899E-2"/>
          <c:y val="0.10733615990308901"/>
          <c:w val="0.85052563616713805"/>
          <c:h val="0.66666666666666696"/>
        </c:manualLayout>
      </c:layout>
      <c:barChart>
        <c:barDir val="bar"/>
        <c:grouping val="stacked"/>
        <c:varyColors val="0"/>
        <c:ser>
          <c:idx val="0"/>
          <c:order val="0"/>
          <c:tx>
            <c:strRef>
              <c:f>'Vendor measures'!#REF!</c:f>
              <c:strCache>
                <c:ptCount val="1"/>
                <c:pt idx="0">
                  <c:v>#REF!</c:v>
                </c:pt>
              </c:strCache>
            </c:strRef>
          </c:tx>
          <c:spPr>
            <a:solidFill>
              <a:schemeClr val="accent4">
                <a:lumMod val="60000"/>
                <a:lumOff val="40000"/>
              </a:schemeClr>
            </a:solidFill>
            <a:ln>
              <a:solidFill>
                <a:prstClr val="black"/>
              </a:solidFill>
            </a:ln>
          </c:spPr>
          <c:invertIfNegative val="0"/>
          <c:dLbls>
            <c:txPr>
              <a:bodyPr rot="0"/>
              <a:lstStyle/>
              <a:p>
                <a:pPr>
                  <a:defRPr b="1">
                    <a:solidFill>
                      <a:sysClr val="windowText" lastClr="000000"/>
                    </a:solidFill>
                  </a:defRPr>
                </a:pPr>
                <a:endParaRPr lang="en-US"/>
              </a:p>
            </c:txPr>
            <c:showLegendKey val="0"/>
            <c:showVal val="1"/>
            <c:showCatName val="0"/>
            <c:showSerName val="0"/>
            <c:showPercent val="0"/>
            <c:showBubbleSize val="0"/>
            <c:showLeaderLines val="0"/>
          </c:dLbls>
          <c:val>
            <c:numRef>
              <c:f>Metrics!$C$320</c:f>
              <c:numCache>
                <c:formatCode>0%</c:formatCode>
                <c:ptCount val="1"/>
                <c:pt idx="0">
                  <c:v>0.16462078651685391</c:v>
                </c:pt>
              </c:numCache>
            </c:numRef>
          </c:val>
        </c:ser>
        <c:ser>
          <c:idx val="1"/>
          <c:order val="1"/>
          <c:tx>
            <c:strRef>
              <c:f>Metrics!$M$303</c:f>
              <c:strCache>
                <c:ptCount val="1"/>
                <c:pt idx="0">
                  <c:v>Sales through other local channels</c:v>
                </c:pt>
              </c:strCache>
            </c:strRef>
          </c:tx>
          <c:spPr>
            <a:solidFill>
              <a:schemeClr val="accent3"/>
            </a:solidFill>
            <a:ln>
              <a:solidFill>
                <a:prstClr val="black"/>
              </a:solidFill>
            </a:ln>
          </c:spPr>
          <c:invertIfNegative val="0"/>
          <c:dLbls>
            <c:dLbl>
              <c:idx val="0"/>
              <c:layout>
                <c:manualLayout>
                  <c:x val="3.56506238859186E-3"/>
                  <c:y val="0"/>
                </c:manualLayout>
              </c:layout>
              <c:showLegendKey val="0"/>
              <c:showVal val="1"/>
              <c:showCatName val="0"/>
              <c:showSerName val="0"/>
              <c:showPercent val="0"/>
              <c:showBubbleSize val="0"/>
            </c:dLbl>
            <c:spPr>
              <a:noFill/>
            </c:spPr>
            <c:txPr>
              <a:bodyPr/>
              <a:lstStyle/>
              <a:p>
                <a:pPr>
                  <a:defRPr b="1">
                    <a:solidFill>
                      <a:sysClr val="windowText" lastClr="000000"/>
                    </a:solidFill>
                  </a:defRPr>
                </a:pPr>
                <a:endParaRPr lang="en-US"/>
              </a:p>
            </c:txPr>
            <c:showLegendKey val="0"/>
            <c:showVal val="1"/>
            <c:showCatName val="0"/>
            <c:showSerName val="0"/>
            <c:showPercent val="0"/>
            <c:showBubbleSize val="0"/>
            <c:showLeaderLines val="0"/>
          </c:dLbls>
          <c:val>
            <c:numRef>
              <c:f>Metrics!$C$321</c:f>
              <c:numCache>
                <c:formatCode>0%</c:formatCode>
                <c:ptCount val="1"/>
                <c:pt idx="0">
                  <c:v>0.65848314606741576</c:v>
                </c:pt>
              </c:numCache>
            </c:numRef>
          </c:val>
        </c:ser>
        <c:ser>
          <c:idx val="2"/>
          <c:order val="2"/>
          <c:tx>
            <c:strRef>
              <c:f>Metrics!$M$304</c:f>
              <c:strCache>
                <c:ptCount val="1"/>
                <c:pt idx="0">
                  <c:v>Sales through non-local channels</c:v>
                </c:pt>
              </c:strCache>
            </c:strRef>
          </c:tx>
          <c:spPr>
            <a:solidFill>
              <a:schemeClr val="accent3">
                <a:lumMod val="60000"/>
                <a:lumOff val="40000"/>
              </a:schemeClr>
            </a:solidFill>
            <a:ln>
              <a:solidFill>
                <a:prstClr val="black"/>
              </a:solidFill>
            </a:ln>
          </c:spPr>
          <c:invertIfNegative val="0"/>
          <c:dLbls>
            <c:dLbl>
              <c:idx val="0"/>
              <c:layout>
                <c:manualLayout>
                  <c:x val="0"/>
                  <c:y val="0"/>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val>
            <c:numRef>
              <c:f>Metrics!$C$322</c:f>
              <c:numCache>
                <c:formatCode>0%</c:formatCode>
                <c:ptCount val="1"/>
                <c:pt idx="0">
                  <c:v>6.9522471910112363E-3</c:v>
                </c:pt>
              </c:numCache>
            </c:numRef>
          </c:val>
        </c:ser>
        <c:ser>
          <c:idx val="3"/>
          <c:order val="3"/>
          <c:tx>
            <c:strRef>
              <c:f>Metrics!$M$305</c:f>
              <c:strCache>
                <c:ptCount val="1"/>
                <c:pt idx="0">
                  <c:v>Other farm revenue (e.g. Farm dinners, Venue rental, Workshops)</c:v>
                </c:pt>
              </c:strCache>
            </c:strRef>
          </c:tx>
          <c:spPr>
            <a:solidFill>
              <a:schemeClr val="accent2"/>
            </a:solidFill>
            <a:ln>
              <a:solidFill>
                <a:prstClr val="black"/>
              </a:solidFill>
            </a:ln>
          </c:spPr>
          <c:invertIfNegative val="0"/>
          <c:dLbls>
            <c:dLbl>
              <c:idx val="0"/>
              <c:layout>
                <c:manualLayout>
                  <c:x val="7.7284096172470396E-2"/>
                  <c:y val="5.1282051282051299E-3"/>
                </c:manualLayout>
              </c:layout>
              <c:dLblPos val="ctr"/>
              <c:showLegendKey val="0"/>
              <c:showVal val="1"/>
              <c:showCatName val="0"/>
              <c:showSerName val="0"/>
              <c:showPercent val="0"/>
              <c:showBubbleSize val="0"/>
            </c:dLbl>
            <c:txPr>
              <a:bodyPr/>
              <a:lstStyle/>
              <a:p>
                <a:pPr>
                  <a:defRPr b="1"/>
                </a:pPr>
                <a:endParaRPr lang="en-US"/>
              </a:p>
            </c:txPr>
            <c:dLblPos val="inBase"/>
            <c:showLegendKey val="0"/>
            <c:showVal val="1"/>
            <c:showCatName val="0"/>
            <c:showSerName val="0"/>
            <c:showPercent val="0"/>
            <c:showBubbleSize val="0"/>
            <c:showLeaderLines val="0"/>
          </c:dLbls>
          <c:val>
            <c:numRef>
              <c:f>Metrics!$C$323</c:f>
              <c:numCache>
                <c:formatCode>0%</c:formatCode>
                <c:ptCount val="1"/>
                <c:pt idx="0">
                  <c:v>0.16994382022471916</c:v>
                </c:pt>
              </c:numCache>
            </c:numRef>
          </c:val>
        </c:ser>
        <c:dLbls>
          <c:showLegendKey val="0"/>
          <c:showVal val="1"/>
          <c:showCatName val="0"/>
          <c:showSerName val="0"/>
          <c:showPercent val="0"/>
          <c:showBubbleSize val="0"/>
        </c:dLbls>
        <c:gapWidth val="150"/>
        <c:overlap val="100"/>
        <c:axId val="115783552"/>
        <c:axId val="115785088"/>
      </c:barChart>
      <c:catAx>
        <c:axId val="115783552"/>
        <c:scaling>
          <c:orientation val="minMax"/>
        </c:scaling>
        <c:delete val="1"/>
        <c:axPos val="l"/>
        <c:majorTickMark val="out"/>
        <c:minorTickMark val="none"/>
        <c:tickLblPos val="none"/>
        <c:crossAx val="115785088"/>
        <c:crosses val="autoZero"/>
        <c:auto val="1"/>
        <c:lblAlgn val="ctr"/>
        <c:lblOffset val="100"/>
        <c:noMultiLvlLbl val="0"/>
      </c:catAx>
      <c:valAx>
        <c:axId val="115785088"/>
        <c:scaling>
          <c:orientation val="minMax"/>
          <c:max val="1"/>
        </c:scaling>
        <c:delete val="1"/>
        <c:axPos val="b"/>
        <c:numFmt formatCode="0%" sourceLinked="1"/>
        <c:majorTickMark val="out"/>
        <c:minorTickMark val="none"/>
        <c:tickLblPos val="none"/>
        <c:crossAx val="115783552"/>
        <c:crosses val="autoZero"/>
        <c:crossBetween val="between"/>
      </c:valAx>
      <c:spPr>
        <a:noFill/>
      </c:spPr>
    </c:plotArea>
    <c:legend>
      <c:legendPos val="r"/>
      <c:layout>
        <c:manualLayout>
          <c:xMode val="edge"/>
          <c:yMode val="edge"/>
          <c:x val="2.4955436720142599E-2"/>
          <c:y val="0.57291621239652901"/>
          <c:w val="0.92413266523502702"/>
          <c:h val="0.42596237970253797"/>
        </c:manualLayout>
      </c:layout>
      <c:overlay val="0"/>
      <c:txPr>
        <a:bodyPr/>
        <a:lstStyle/>
        <a:p>
          <a:pPr>
            <a:defRPr sz="900"/>
          </a:pPr>
          <a:endParaRPr lang="en-US"/>
        </a:p>
      </c:txPr>
    </c:legend>
    <c:plotVisOnly val="1"/>
    <c:dispBlanksAs val="gap"/>
    <c:showDLblsOverMax val="0"/>
  </c:chart>
  <c:spPr>
    <a:ln w="19050">
      <a:solidFill>
        <a:schemeClr val="accent2">
          <a:lumMod val="75000"/>
        </a:schemeClr>
      </a:solidFill>
    </a:ln>
  </c:spPr>
  <c:printSettings>
    <c:headerFooter/>
    <c:pageMargins b="0.750000000000001" l="0.70000000000000095" r="0.70000000000000095" t="0.750000000000001"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Full-time producers</a:t>
            </a:r>
            <a:r>
              <a:rPr lang="en-US" sz="1100" baseline="0"/>
              <a:t> value the market for different reasons from part-time producers.</a:t>
            </a:r>
            <a:endParaRPr lang="en-US" sz="1100"/>
          </a:p>
        </c:rich>
      </c:tx>
      <c:layout>
        <c:manualLayout>
          <c:xMode val="edge"/>
          <c:yMode val="edge"/>
          <c:x val="2.8262378353968099E-2"/>
          <c:y val="4.3912175648702603E-2"/>
        </c:manualLayout>
      </c:layout>
      <c:overlay val="0"/>
    </c:title>
    <c:autoTitleDeleted val="0"/>
    <c:plotArea>
      <c:layout>
        <c:manualLayout>
          <c:layoutTarget val="inner"/>
          <c:xMode val="edge"/>
          <c:yMode val="edge"/>
          <c:x val="0.420009668245934"/>
          <c:y val="0.22802919708029201"/>
          <c:w val="0.54130519519684395"/>
          <c:h val="0.59553920723413201"/>
        </c:manualLayout>
      </c:layout>
      <c:barChart>
        <c:barDir val="bar"/>
        <c:grouping val="stacked"/>
        <c:varyColors val="0"/>
        <c:ser>
          <c:idx val="0"/>
          <c:order val="0"/>
          <c:tx>
            <c:strRef>
              <c:f>'Extra Analysis'!$B$87</c:f>
              <c:strCache>
                <c:ptCount val="1"/>
                <c:pt idx="0">
                  <c:v>1-5%</c:v>
                </c:pt>
              </c:strCache>
            </c:strRef>
          </c:tx>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Analysis'!$C$87:$I$87</c:f>
              <c:numCache>
                <c:formatCode>General</c:formatCode>
                <c:ptCount val="7"/>
                <c:pt idx="0">
                  <c:v>0</c:v>
                </c:pt>
                <c:pt idx="1">
                  <c:v>0</c:v>
                </c:pt>
                <c:pt idx="2">
                  <c:v>1</c:v>
                </c:pt>
                <c:pt idx="3">
                  <c:v>1</c:v>
                </c:pt>
                <c:pt idx="4">
                  <c:v>0</c:v>
                </c:pt>
                <c:pt idx="5">
                  <c:v>0</c:v>
                </c:pt>
                <c:pt idx="6">
                  <c:v>1</c:v>
                </c:pt>
              </c:numCache>
            </c:numRef>
          </c:val>
        </c:ser>
        <c:ser>
          <c:idx val="1"/>
          <c:order val="1"/>
          <c:tx>
            <c:strRef>
              <c:f>'Extra Analysis'!$B$88</c:f>
              <c:strCache>
                <c:ptCount val="1"/>
                <c:pt idx="0">
                  <c:v>5-25%</c:v>
                </c:pt>
              </c:strCache>
            </c:strRef>
          </c:tx>
          <c:spPr>
            <a:solidFill>
              <a:schemeClr val="accent1">
                <a:lumMod val="60000"/>
                <a:lumOff val="4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Analysis'!$C$88:$I$88</c:f>
              <c:numCache>
                <c:formatCode>General</c:formatCode>
                <c:ptCount val="7"/>
                <c:pt idx="0">
                  <c:v>5</c:v>
                </c:pt>
                <c:pt idx="1">
                  <c:v>2</c:v>
                </c:pt>
                <c:pt idx="2">
                  <c:v>4</c:v>
                </c:pt>
                <c:pt idx="3">
                  <c:v>5</c:v>
                </c:pt>
                <c:pt idx="4">
                  <c:v>0</c:v>
                </c:pt>
                <c:pt idx="5">
                  <c:v>0</c:v>
                </c:pt>
                <c:pt idx="6">
                  <c:v>3</c:v>
                </c:pt>
              </c:numCache>
            </c:numRef>
          </c:val>
        </c:ser>
        <c:ser>
          <c:idx val="2"/>
          <c:order val="2"/>
          <c:tx>
            <c:strRef>
              <c:f>'Extra Analysis'!$B$89</c:f>
              <c:strCache>
                <c:ptCount val="1"/>
                <c:pt idx="0">
                  <c:v>25-50%</c:v>
                </c:pt>
              </c:strCache>
            </c:strRef>
          </c:tx>
          <c:spPr>
            <a:solidFill>
              <a:schemeClr val="accent5">
                <a:lumMod val="40000"/>
                <a:lumOff val="6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Analysis'!$C$89:$I$89</c:f>
              <c:numCache>
                <c:formatCode>General</c:formatCode>
                <c:ptCount val="7"/>
                <c:pt idx="0">
                  <c:v>5</c:v>
                </c:pt>
                <c:pt idx="1">
                  <c:v>1</c:v>
                </c:pt>
                <c:pt idx="2">
                  <c:v>2</c:v>
                </c:pt>
                <c:pt idx="3">
                  <c:v>4</c:v>
                </c:pt>
                <c:pt idx="4">
                  <c:v>1</c:v>
                </c:pt>
                <c:pt idx="5">
                  <c:v>1</c:v>
                </c:pt>
                <c:pt idx="6">
                  <c:v>3</c:v>
                </c:pt>
              </c:numCache>
            </c:numRef>
          </c:val>
        </c:ser>
        <c:ser>
          <c:idx val="3"/>
          <c:order val="3"/>
          <c:tx>
            <c:strRef>
              <c:f>'Extra Analysis'!$B$90</c:f>
              <c:strCache>
                <c:ptCount val="1"/>
                <c:pt idx="0">
                  <c:v>50-75%</c:v>
                </c:pt>
              </c:strCache>
            </c:strRef>
          </c:tx>
          <c:spPr>
            <a:solidFill>
              <a:schemeClr val="accent3">
                <a:lumMod val="40000"/>
                <a:lumOff val="60000"/>
              </a:schemeClr>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Analysis'!$C$90:$I$90</c:f>
              <c:numCache>
                <c:formatCode>General</c:formatCode>
                <c:ptCount val="7"/>
                <c:pt idx="0">
                  <c:v>0</c:v>
                </c:pt>
                <c:pt idx="1">
                  <c:v>0</c:v>
                </c:pt>
                <c:pt idx="2">
                  <c:v>0</c:v>
                </c:pt>
                <c:pt idx="3">
                  <c:v>0</c:v>
                </c:pt>
                <c:pt idx="4">
                  <c:v>0</c:v>
                </c:pt>
                <c:pt idx="5">
                  <c:v>0</c:v>
                </c:pt>
                <c:pt idx="6">
                  <c:v>0</c:v>
                </c:pt>
              </c:numCache>
            </c:numRef>
          </c:val>
        </c:ser>
        <c:ser>
          <c:idx val="4"/>
          <c:order val="4"/>
          <c:tx>
            <c:strRef>
              <c:f>'Extra Analysis'!$B$91</c:f>
              <c:strCache>
                <c:ptCount val="1"/>
                <c:pt idx="0">
                  <c:v>75-95%</c:v>
                </c:pt>
              </c:strCache>
            </c:strRef>
          </c:tx>
          <c:spPr>
            <a:solidFill>
              <a:schemeClr val="accent3"/>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Analysis'!$C$91:$I$91</c:f>
              <c:numCache>
                <c:formatCode>General</c:formatCode>
                <c:ptCount val="7"/>
                <c:pt idx="0">
                  <c:v>2</c:v>
                </c:pt>
                <c:pt idx="1">
                  <c:v>2</c:v>
                </c:pt>
                <c:pt idx="2">
                  <c:v>2</c:v>
                </c:pt>
                <c:pt idx="3">
                  <c:v>1</c:v>
                </c:pt>
                <c:pt idx="4">
                  <c:v>0</c:v>
                </c:pt>
                <c:pt idx="5">
                  <c:v>1</c:v>
                </c:pt>
                <c:pt idx="6">
                  <c:v>0</c:v>
                </c:pt>
              </c:numCache>
            </c:numRef>
          </c:val>
        </c:ser>
        <c:ser>
          <c:idx val="5"/>
          <c:order val="5"/>
          <c:tx>
            <c:strRef>
              <c:f>'Extra Analysis'!$B$92</c:f>
              <c:strCache>
                <c:ptCount val="1"/>
                <c:pt idx="0">
                  <c:v>95-100%</c:v>
                </c:pt>
              </c:strCache>
            </c:strRef>
          </c:tx>
          <c:spPr>
            <a:solidFill>
              <a:srgbClr val="92D050"/>
            </a:solidFill>
          </c:spPr>
          <c:invertIfNegative val="0"/>
          <c:cat>
            <c:strRef>
              <c:f>'Extra Analysis'!$C$86:$I$86</c:f>
              <c:strCache>
                <c:ptCount val="7"/>
                <c:pt idx="0">
                  <c:v>Sales Volume</c:v>
                </c:pt>
                <c:pt idx="1">
                  <c:v>Branding &amp; Marketing</c:v>
                </c:pt>
                <c:pt idx="2">
                  <c:v>Product Insights &amp; Testing</c:v>
                </c:pt>
                <c:pt idx="3">
                  <c:v>Building Customer Relationships</c:v>
                </c:pt>
                <c:pt idx="4">
                  <c:v>Meeting Other Vendors</c:v>
                </c:pt>
                <c:pt idx="5">
                  <c:v>Building Distribution Networks</c:v>
                </c:pt>
                <c:pt idx="6">
                  <c:v>Access to New Customers</c:v>
                </c:pt>
              </c:strCache>
            </c:strRef>
          </c:cat>
          <c:val>
            <c:numRef>
              <c:f>'Extra Analysis'!$C$92:$I$92</c:f>
              <c:numCache>
                <c:formatCode>General</c:formatCode>
                <c:ptCount val="7"/>
                <c:pt idx="0">
                  <c:v>6</c:v>
                </c:pt>
                <c:pt idx="1">
                  <c:v>6</c:v>
                </c:pt>
                <c:pt idx="2">
                  <c:v>4</c:v>
                </c:pt>
                <c:pt idx="3">
                  <c:v>5</c:v>
                </c:pt>
                <c:pt idx="4">
                  <c:v>3</c:v>
                </c:pt>
                <c:pt idx="5">
                  <c:v>1</c:v>
                </c:pt>
                <c:pt idx="6">
                  <c:v>2</c:v>
                </c:pt>
              </c:numCache>
            </c:numRef>
          </c:val>
        </c:ser>
        <c:dLbls>
          <c:showLegendKey val="0"/>
          <c:showVal val="0"/>
          <c:showCatName val="0"/>
          <c:showSerName val="0"/>
          <c:showPercent val="0"/>
          <c:showBubbleSize val="0"/>
        </c:dLbls>
        <c:gapWidth val="35"/>
        <c:overlap val="100"/>
        <c:axId val="124371712"/>
        <c:axId val="124373248"/>
      </c:barChart>
      <c:catAx>
        <c:axId val="124371712"/>
        <c:scaling>
          <c:orientation val="maxMin"/>
        </c:scaling>
        <c:delete val="0"/>
        <c:axPos val="l"/>
        <c:majorTickMark val="out"/>
        <c:minorTickMark val="none"/>
        <c:tickLblPos val="nextTo"/>
        <c:txPr>
          <a:bodyPr/>
          <a:lstStyle/>
          <a:p>
            <a:pPr>
              <a:defRPr sz="900"/>
            </a:pPr>
            <a:endParaRPr lang="en-US"/>
          </a:p>
        </c:txPr>
        <c:crossAx val="124373248"/>
        <c:crosses val="autoZero"/>
        <c:auto val="1"/>
        <c:lblAlgn val="ctr"/>
        <c:lblOffset val="100"/>
        <c:noMultiLvlLbl val="0"/>
      </c:catAx>
      <c:valAx>
        <c:axId val="124373248"/>
        <c:scaling>
          <c:orientation val="minMax"/>
        </c:scaling>
        <c:delete val="0"/>
        <c:axPos val="t"/>
        <c:title>
          <c:tx>
            <c:rich>
              <a:bodyPr/>
              <a:lstStyle/>
              <a:p>
                <a:pPr>
                  <a:defRPr sz="900"/>
                </a:pPr>
                <a:r>
                  <a:rPr lang="en-US" sz="900"/>
                  <a:t># of Vendors who highly value each market contribution</a:t>
                </a:r>
              </a:p>
            </c:rich>
          </c:tx>
          <c:layout>
            <c:manualLayout>
              <c:xMode val="edge"/>
              <c:yMode val="edge"/>
              <c:x val="0.60686089878678895"/>
              <c:y val="0.91141100063222003"/>
            </c:manualLayout>
          </c:layout>
          <c:overlay val="0"/>
        </c:title>
        <c:numFmt formatCode="General" sourceLinked="1"/>
        <c:majorTickMark val="out"/>
        <c:minorTickMark val="none"/>
        <c:tickLblPos val="high"/>
        <c:crossAx val="12437171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Average Hourly Return on </a:t>
            </a:r>
            <a:r>
              <a:rPr lang="en-US" sz="1200" b="1" i="0" u="none" strike="noStrike" baseline="0">
                <a:effectLst/>
              </a:rPr>
              <a:t>Vendor </a:t>
            </a:r>
            <a:r>
              <a:rPr lang="en-US" sz="1200"/>
              <a:t>Preparation Time, </a:t>
            </a:r>
          </a:p>
          <a:p>
            <a:pPr>
              <a:defRPr/>
            </a:pPr>
            <a:r>
              <a:rPr lang="en-US" sz="1200"/>
              <a:t>by Vendor</a:t>
            </a:r>
            <a:r>
              <a:rPr lang="en-US" sz="1200" baseline="0"/>
              <a:t> Product Category</a:t>
            </a:r>
            <a:endParaRPr lang="en-US" sz="1200"/>
          </a:p>
        </c:rich>
      </c:tx>
      <c:layout>
        <c:manualLayout>
          <c:xMode val="edge"/>
          <c:yMode val="edge"/>
          <c:x val="0.19986254295532599"/>
          <c:y val="4.0640870339869399E-2"/>
        </c:manualLayout>
      </c:layout>
      <c:overlay val="1"/>
    </c:title>
    <c:autoTitleDeleted val="0"/>
    <c:plotArea>
      <c:layout/>
      <c:scatterChart>
        <c:scatterStyle val="lineMarker"/>
        <c:varyColors val="0"/>
        <c:ser>
          <c:idx val="0"/>
          <c:order val="0"/>
          <c:tx>
            <c:v>Farm Products</c:v>
          </c:tx>
          <c:spPr>
            <a:ln w="28575">
              <a:noFill/>
            </a:ln>
          </c:spPr>
          <c:dLbls>
            <c:delete val="1"/>
          </c:dLbls>
          <c:xVal>
            <c:numLit>
              <c:formatCode>General</c:formatCode>
              <c:ptCount val="5"/>
              <c:pt idx="0">
                <c:v>17</c:v>
              </c:pt>
              <c:pt idx="1">
                <c:v>6</c:v>
              </c:pt>
              <c:pt idx="2">
                <c:v>32</c:v>
              </c:pt>
              <c:pt idx="3">
                <c:v>7</c:v>
              </c:pt>
              <c:pt idx="4">
                <c:v>21</c:v>
              </c:pt>
            </c:numLit>
          </c:xVal>
          <c:yVal>
            <c:numLit>
              <c:formatCode>General</c:formatCode>
              <c:ptCount val="5"/>
              <c:pt idx="0">
                <c:v>354</c:v>
              </c:pt>
              <c:pt idx="1">
                <c:v>247</c:v>
              </c:pt>
              <c:pt idx="2">
                <c:v>294</c:v>
              </c:pt>
              <c:pt idx="3">
                <c:v>172</c:v>
              </c:pt>
              <c:pt idx="4">
                <c:v>792</c:v>
              </c:pt>
            </c:numLit>
          </c:yVal>
          <c:smooth val="0"/>
        </c:ser>
        <c:ser>
          <c:idx val="1"/>
          <c:order val="1"/>
          <c:tx>
            <c:v>Prepared/Processed Food</c:v>
          </c:tx>
          <c:spPr>
            <a:ln w="28575">
              <a:noFill/>
            </a:ln>
          </c:spPr>
          <c:dLbls>
            <c:delete val="1"/>
          </c:dLbls>
          <c:xVal>
            <c:numLit>
              <c:formatCode>General</c:formatCode>
              <c:ptCount val="5"/>
              <c:pt idx="0">
                <c:v>6</c:v>
              </c:pt>
              <c:pt idx="1">
                <c:v>13</c:v>
              </c:pt>
              <c:pt idx="2">
                <c:v>40</c:v>
              </c:pt>
              <c:pt idx="3">
                <c:v>36</c:v>
              </c:pt>
              <c:pt idx="4">
                <c:v>21</c:v>
              </c:pt>
            </c:numLit>
          </c:xVal>
          <c:yVal>
            <c:numLit>
              <c:formatCode>General</c:formatCode>
              <c:ptCount val="5"/>
              <c:pt idx="0">
                <c:v>617</c:v>
              </c:pt>
              <c:pt idx="1">
                <c:v>317</c:v>
              </c:pt>
              <c:pt idx="2">
                <c:v>294</c:v>
              </c:pt>
              <c:pt idx="3">
                <c:v>469</c:v>
              </c:pt>
              <c:pt idx="4">
                <c:v>881</c:v>
              </c:pt>
            </c:numLit>
          </c:yVal>
          <c:smooth val="0"/>
        </c:ser>
        <c:ser>
          <c:idx val="2"/>
          <c:order val="2"/>
          <c:tx>
            <c:v>Hot/Concession Food</c:v>
          </c:tx>
          <c:spPr>
            <a:ln w="28575">
              <a:noFill/>
            </a:ln>
          </c:spPr>
          <c:dLbls>
            <c:delete val="1"/>
          </c:dLbls>
          <c:xVal>
            <c:numLit>
              <c:formatCode>General</c:formatCode>
              <c:ptCount val="5"/>
              <c:pt idx="0">
                <c:v>30</c:v>
              </c:pt>
              <c:pt idx="1">
                <c:v>9</c:v>
              </c:pt>
              <c:pt idx="2">
                <c:v>4</c:v>
              </c:pt>
              <c:pt idx="3">
                <c:v>7</c:v>
              </c:pt>
              <c:pt idx="4">
                <c:v>7</c:v>
              </c:pt>
            </c:numLit>
          </c:xVal>
          <c:yVal>
            <c:numLit>
              <c:formatCode>General</c:formatCode>
              <c:ptCount val="5"/>
              <c:pt idx="0">
                <c:v>282</c:v>
              </c:pt>
              <c:pt idx="1">
                <c:v>758</c:v>
              </c:pt>
              <c:pt idx="2">
                <c:v>168</c:v>
              </c:pt>
              <c:pt idx="3">
                <c:v>486</c:v>
              </c:pt>
              <c:pt idx="4">
                <c:v>418</c:v>
              </c:pt>
            </c:numLit>
          </c:yVal>
          <c:smooth val="0"/>
        </c:ser>
        <c:ser>
          <c:idx val="3"/>
          <c:order val="3"/>
          <c:tx>
            <c:v>Arts/Crafts</c:v>
          </c:tx>
          <c:spPr>
            <a:ln w="28575">
              <a:noFill/>
            </a:ln>
          </c:spPr>
          <c:dLbls>
            <c:delete val="1"/>
          </c:dLbls>
          <c:xVal>
            <c:numLit>
              <c:formatCode>General</c:formatCode>
              <c:ptCount val="5"/>
              <c:pt idx="0">
                <c:v>8</c:v>
              </c:pt>
              <c:pt idx="1">
                <c:v>3</c:v>
              </c:pt>
              <c:pt idx="2">
                <c:v>31</c:v>
              </c:pt>
              <c:pt idx="3">
                <c:v>21</c:v>
              </c:pt>
              <c:pt idx="4">
                <c:v>15</c:v>
              </c:pt>
            </c:numLit>
          </c:xVal>
          <c:yVal>
            <c:numLit>
              <c:formatCode>General</c:formatCode>
              <c:ptCount val="5"/>
              <c:pt idx="0">
                <c:v>198</c:v>
              </c:pt>
              <c:pt idx="1">
                <c:v>88</c:v>
              </c:pt>
              <c:pt idx="2">
                <c:v>175</c:v>
              </c:pt>
              <c:pt idx="3">
                <c:v>269</c:v>
              </c:pt>
              <c:pt idx="4">
                <c:v>109</c:v>
              </c:pt>
            </c:numLit>
          </c:yVal>
          <c:smooth val="0"/>
        </c:ser>
        <c:ser>
          <c:idx val="4"/>
          <c:order val="4"/>
          <c:tx>
            <c:v>Services/Other</c:v>
          </c:tx>
          <c:spPr>
            <a:ln w="28575">
              <a:noFill/>
            </a:ln>
          </c:spPr>
          <c:dLbls>
            <c:delete val="1"/>
          </c:dLbls>
          <c:xVal>
            <c:numLit>
              <c:formatCode>General</c:formatCode>
              <c:ptCount val="4"/>
              <c:pt idx="0">
                <c:v>10</c:v>
              </c:pt>
              <c:pt idx="1">
                <c:v>8</c:v>
              </c:pt>
              <c:pt idx="2">
                <c:v>5</c:v>
              </c:pt>
              <c:pt idx="3">
                <c:v>13</c:v>
              </c:pt>
            </c:numLit>
          </c:xVal>
          <c:yVal>
            <c:numLit>
              <c:formatCode>General</c:formatCode>
              <c:ptCount val="4"/>
              <c:pt idx="0">
                <c:v>189</c:v>
              </c:pt>
              <c:pt idx="1">
                <c:v>566</c:v>
              </c:pt>
              <c:pt idx="2">
                <c:v>220</c:v>
              </c:pt>
              <c:pt idx="3">
                <c:v>155</c:v>
              </c:pt>
            </c:numLit>
          </c:yVal>
          <c:smooth val="0"/>
        </c:ser>
        <c:dLbls>
          <c:showLegendKey val="0"/>
          <c:showVal val="1"/>
          <c:showCatName val="0"/>
          <c:showSerName val="0"/>
          <c:showPercent val="0"/>
          <c:showBubbleSize val="0"/>
        </c:dLbls>
        <c:axId val="124680064"/>
        <c:axId val="124690432"/>
      </c:scatterChart>
      <c:valAx>
        <c:axId val="124680064"/>
        <c:scaling>
          <c:orientation val="minMax"/>
          <c:max val="70"/>
          <c:min val="0"/>
        </c:scaling>
        <c:delete val="0"/>
        <c:axPos val="b"/>
        <c:title>
          <c:tx>
            <c:rich>
              <a:bodyPr/>
              <a:lstStyle/>
              <a:p>
                <a:pPr>
                  <a:defRPr/>
                </a:pPr>
                <a:r>
                  <a:rPr lang="en-US"/>
                  <a:t>Average Number of Hours Invested</a:t>
                </a:r>
                <a:r>
                  <a:rPr lang="en-US" baseline="0"/>
                  <a:t> in Preparation for Market Attendance</a:t>
                </a:r>
                <a:endParaRPr lang="en-US"/>
              </a:p>
            </c:rich>
          </c:tx>
          <c:layout/>
          <c:overlay val="0"/>
        </c:title>
        <c:numFmt formatCode="General" sourceLinked="1"/>
        <c:majorTickMark val="out"/>
        <c:minorTickMark val="none"/>
        <c:tickLblPos val="nextTo"/>
        <c:crossAx val="124690432"/>
        <c:crosses val="autoZero"/>
        <c:crossBetween val="midCat"/>
      </c:valAx>
      <c:valAx>
        <c:axId val="124690432"/>
        <c:scaling>
          <c:orientation val="minMax"/>
          <c:max val="1000"/>
          <c:min val="0"/>
        </c:scaling>
        <c:delete val="0"/>
        <c:axPos val="l"/>
        <c:majorGridlines>
          <c:spPr>
            <a:ln>
              <a:solidFill>
                <a:schemeClr val="accent5">
                  <a:lumMod val="40000"/>
                  <a:lumOff val="60000"/>
                </a:schemeClr>
              </a:solidFill>
            </a:ln>
          </c:spPr>
        </c:majorGridlines>
        <c:title>
          <c:tx>
            <c:rich>
              <a:bodyPr rot="-5400000" vert="horz"/>
              <a:lstStyle/>
              <a:p>
                <a:pPr>
                  <a:defRPr/>
                </a:pPr>
                <a:r>
                  <a:rPr lang="en-US"/>
                  <a:t>Average Vendor Income per Market Day</a:t>
                </a:r>
              </a:p>
            </c:rich>
          </c:tx>
          <c:layout/>
          <c:overlay val="0"/>
        </c:title>
        <c:numFmt formatCode="General" sourceLinked="1"/>
        <c:majorTickMark val="out"/>
        <c:minorTickMark val="none"/>
        <c:tickLblPos val="nextTo"/>
        <c:crossAx val="124680064"/>
        <c:crosses val="autoZero"/>
        <c:crossBetween val="midCat"/>
      </c:valAx>
      <c:spPr>
        <a:blipFill dpi="0" rotWithShape="1">
          <a:blip xmlns:r="http://schemas.openxmlformats.org/officeDocument/2006/relationships" r:embed="rId1"/>
          <a:srcRect/>
          <a:stretch>
            <a:fillRect l="-2000" t="-2000" r="-2000" b="-3000"/>
          </a:stretch>
        </a:blipFill>
      </c:spPr>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#REF!</c:v>
          </c:tx>
          <c:spPr>
            <a:solidFill>
              <a:srgbClr val="EEF3E3">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900</c:v>
              </c:pt>
              <c:pt idx="2">
                <c:v>1300</c:v>
              </c:pt>
              <c:pt idx="3">
                <c:v>1700</c:v>
              </c:pt>
              <c:pt idx="4">
                <c:v>2100</c:v>
              </c:pt>
              <c:pt idx="5">
                <c:v>2500</c:v>
              </c:pt>
              <c:pt idx="6">
                <c:v>2900</c:v>
              </c:pt>
              <c:pt idx="7">
                <c:v>3300</c:v>
              </c:pt>
              <c:pt idx="8">
                <c:v>3700</c:v>
              </c:pt>
              <c:pt idx="9">
                <c:v>4100</c:v>
              </c:pt>
              <c:pt idx="10">
                <c:v>4500</c:v>
              </c:pt>
              <c:pt idx="11">
                <c:v>4900</c:v>
              </c:pt>
              <c:pt idx="12">
                <c:v>5300</c:v>
              </c:pt>
              <c:pt idx="13">
                <c:v>5700</c:v>
              </c:pt>
              <c:pt idx="14">
                <c:v>6100</c:v>
              </c:pt>
              <c:pt idx="15">
                <c:v>6500</c:v>
              </c:pt>
              <c:pt idx="16">
                <c:v>6900</c:v>
              </c:pt>
              <c:pt idx="17">
                <c:v>7300</c:v>
              </c:pt>
              <c:pt idx="18">
                <c:v>7700</c:v>
              </c:pt>
              <c:pt idx="19">
                <c:v>8100</c:v>
              </c:pt>
              <c:pt idx="20">
                <c:v>8500</c:v>
              </c:pt>
            </c:numLit>
          </c:val>
        </c:ser>
        <c:ser>
          <c:idx val="1"/>
          <c:order val="1"/>
          <c:tx>
            <c:v>#REF!</c:v>
          </c:tx>
          <c:spPr>
            <a:solidFill>
              <a:srgbClr val="E1EBCD">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800</c:v>
              </c:pt>
              <c:pt idx="2">
                <c:v>1100</c:v>
              </c:pt>
              <c:pt idx="3">
                <c:v>1400</c:v>
              </c:pt>
              <c:pt idx="4">
                <c:v>1700</c:v>
              </c:pt>
              <c:pt idx="5">
                <c:v>2000</c:v>
              </c:pt>
              <c:pt idx="6">
                <c:v>2300</c:v>
              </c:pt>
              <c:pt idx="7">
                <c:v>2600</c:v>
              </c:pt>
              <c:pt idx="8">
                <c:v>2900</c:v>
              </c:pt>
              <c:pt idx="9">
                <c:v>3200</c:v>
              </c:pt>
              <c:pt idx="10">
                <c:v>3500</c:v>
              </c:pt>
              <c:pt idx="11">
                <c:v>3800</c:v>
              </c:pt>
              <c:pt idx="12">
                <c:v>4100</c:v>
              </c:pt>
              <c:pt idx="13">
                <c:v>4400</c:v>
              </c:pt>
              <c:pt idx="14">
                <c:v>4700</c:v>
              </c:pt>
              <c:pt idx="15">
                <c:v>5000</c:v>
              </c:pt>
              <c:pt idx="16">
                <c:v>5300</c:v>
              </c:pt>
              <c:pt idx="17">
                <c:v>5600</c:v>
              </c:pt>
              <c:pt idx="18">
                <c:v>5900</c:v>
              </c:pt>
              <c:pt idx="19">
                <c:v>6200</c:v>
              </c:pt>
              <c:pt idx="20">
                <c:v>6500</c:v>
              </c:pt>
            </c:numLit>
          </c:val>
        </c:ser>
        <c:ser>
          <c:idx val="2"/>
          <c:order val="2"/>
          <c:tx>
            <c:v>#REF!</c:v>
          </c:tx>
          <c:spPr>
            <a:solidFill>
              <a:srgbClr val="D0DFB1">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700</c:v>
              </c:pt>
              <c:pt idx="2">
                <c:v>900</c:v>
              </c:pt>
              <c:pt idx="3">
                <c:v>1100</c:v>
              </c:pt>
              <c:pt idx="4">
                <c:v>1300</c:v>
              </c:pt>
              <c:pt idx="5">
                <c:v>1500</c:v>
              </c:pt>
              <c:pt idx="6">
                <c:v>1700</c:v>
              </c:pt>
              <c:pt idx="7">
                <c:v>1900</c:v>
              </c:pt>
              <c:pt idx="8">
                <c:v>2100</c:v>
              </c:pt>
              <c:pt idx="9">
                <c:v>2300</c:v>
              </c:pt>
              <c:pt idx="10">
                <c:v>2500</c:v>
              </c:pt>
              <c:pt idx="11">
                <c:v>2700</c:v>
              </c:pt>
              <c:pt idx="12">
                <c:v>2900</c:v>
              </c:pt>
              <c:pt idx="13">
                <c:v>3100</c:v>
              </c:pt>
              <c:pt idx="14">
                <c:v>3300</c:v>
              </c:pt>
              <c:pt idx="15">
                <c:v>3500</c:v>
              </c:pt>
              <c:pt idx="16">
                <c:v>3700</c:v>
              </c:pt>
              <c:pt idx="17">
                <c:v>3900</c:v>
              </c:pt>
              <c:pt idx="18">
                <c:v>4100</c:v>
              </c:pt>
              <c:pt idx="19">
                <c:v>4300</c:v>
              </c:pt>
              <c:pt idx="20">
                <c:v>4500</c:v>
              </c:pt>
            </c:numLit>
          </c:val>
        </c:ser>
        <c:ser>
          <c:idx val="3"/>
          <c:order val="3"/>
          <c:tx>
            <c:v>#REF!</c:v>
          </c:tx>
          <c:spPr>
            <a:solidFill>
              <a:srgbClr val="C7D9A3">
                <a:alpha val="75000"/>
              </a:srgbClr>
            </a:solidFill>
          </c:spPr>
          <c:cat>
            <c:numLit>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Lit>
          </c:cat>
          <c:val>
            <c:numLit>
              <c:formatCode>General</c:formatCode>
              <c:ptCount val="21"/>
              <c:pt idx="0">
                <c:v>500</c:v>
              </c:pt>
              <c:pt idx="1">
                <c:v>550</c:v>
              </c:pt>
              <c:pt idx="2">
                <c:v>600</c:v>
              </c:pt>
              <c:pt idx="3">
                <c:v>650</c:v>
              </c:pt>
              <c:pt idx="4">
                <c:v>700</c:v>
              </c:pt>
              <c:pt idx="5">
                <c:v>750</c:v>
              </c:pt>
              <c:pt idx="6">
                <c:v>800</c:v>
              </c:pt>
              <c:pt idx="7">
                <c:v>850</c:v>
              </c:pt>
              <c:pt idx="8">
                <c:v>900</c:v>
              </c:pt>
              <c:pt idx="9">
                <c:v>950</c:v>
              </c:pt>
              <c:pt idx="10">
                <c:v>1000</c:v>
              </c:pt>
              <c:pt idx="11">
                <c:v>1050</c:v>
              </c:pt>
              <c:pt idx="12">
                <c:v>1100</c:v>
              </c:pt>
              <c:pt idx="13">
                <c:v>1150</c:v>
              </c:pt>
              <c:pt idx="14">
                <c:v>1200</c:v>
              </c:pt>
              <c:pt idx="15">
                <c:v>1250</c:v>
              </c:pt>
              <c:pt idx="16">
                <c:v>1300</c:v>
              </c:pt>
              <c:pt idx="17">
                <c:v>1350</c:v>
              </c:pt>
              <c:pt idx="18">
                <c:v>1400</c:v>
              </c:pt>
              <c:pt idx="19">
                <c:v>1450</c:v>
              </c:pt>
              <c:pt idx="20">
                <c:v>1500</c:v>
              </c:pt>
            </c:numLit>
          </c:val>
        </c:ser>
        <c:dLbls>
          <c:showLegendKey val="0"/>
          <c:showVal val="0"/>
          <c:showCatName val="0"/>
          <c:showSerName val="0"/>
          <c:showPercent val="0"/>
          <c:showBubbleSize val="0"/>
        </c:dLbls>
        <c:axId val="125253504"/>
        <c:axId val="125255040"/>
      </c:areaChart>
      <c:catAx>
        <c:axId val="125253504"/>
        <c:scaling>
          <c:orientation val="minMax"/>
        </c:scaling>
        <c:delete val="1"/>
        <c:axPos val="b"/>
        <c:numFmt formatCode="General" sourceLinked="1"/>
        <c:majorTickMark val="out"/>
        <c:minorTickMark val="none"/>
        <c:tickLblPos val="none"/>
        <c:crossAx val="125255040"/>
        <c:crosses val="autoZero"/>
        <c:auto val="1"/>
        <c:lblAlgn val="ctr"/>
        <c:lblOffset val="100"/>
        <c:noMultiLvlLbl val="0"/>
      </c:catAx>
      <c:valAx>
        <c:axId val="125255040"/>
        <c:scaling>
          <c:orientation val="minMax"/>
        </c:scaling>
        <c:delete val="0"/>
        <c:axPos val="l"/>
        <c:numFmt formatCode="General" sourceLinked="1"/>
        <c:majorTickMark val="out"/>
        <c:minorTickMark val="none"/>
        <c:tickLblPos val="nextTo"/>
        <c:crossAx val="125253504"/>
        <c:crosses val="autoZero"/>
        <c:crossBetween val="midCat"/>
      </c:valAx>
    </c:plotArea>
    <c:plotVisOnly val="1"/>
    <c:dispBlanksAs val="zero"/>
    <c:showDLblsOverMax val="0"/>
  </c:chart>
  <c:printSettings>
    <c:headerFooter/>
    <c:pageMargins b="0.750000000000001" l="0.70000000000000095" r="0.70000000000000095" t="0.750000000000001"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Market Production by Vendor Income Profile</a:t>
            </a:r>
          </a:p>
        </c:rich>
      </c:tx>
      <c:layout>
        <c:manualLayout>
          <c:xMode val="edge"/>
          <c:yMode val="edge"/>
          <c:x val="0.244766682345889"/>
          <c:y val="2.3188410030977501E-2"/>
        </c:manualLayout>
      </c:layout>
      <c:overlay val="0"/>
    </c:title>
    <c:autoTitleDeleted val="0"/>
    <c:plotArea>
      <c:layout>
        <c:manualLayout>
          <c:layoutTarget val="inner"/>
          <c:xMode val="edge"/>
          <c:yMode val="edge"/>
          <c:x val="0.231567902661686"/>
          <c:y val="0.18550728024782001"/>
          <c:w val="0.473082611387732"/>
          <c:h val="0.72149952691991803"/>
        </c:manualLayout>
      </c:layout>
      <c:barChart>
        <c:barDir val="bar"/>
        <c:grouping val="stacked"/>
        <c:varyColors val="0"/>
        <c:ser>
          <c:idx val="0"/>
          <c:order val="0"/>
          <c:tx>
            <c:strRef>
              <c:f>'Extra Analysis'!$E$96</c:f>
              <c:strCache>
                <c:ptCount val="1"/>
                <c:pt idx="0">
                  <c:v>1-5% of income comes from producing market goods</c:v>
                </c:pt>
              </c:strCache>
            </c:strRef>
          </c:tx>
          <c:spPr>
            <a:solidFill>
              <a:schemeClr val="tx2"/>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Analysis'!$F$96:$I$96</c:f>
              <c:numCache>
                <c:formatCode>General</c:formatCode>
                <c:ptCount val="4"/>
                <c:pt idx="0">
                  <c:v>0</c:v>
                </c:pt>
                <c:pt idx="1">
                  <c:v>0</c:v>
                </c:pt>
                <c:pt idx="2">
                  <c:v>1</c:v>
                </c:pt>
                <c:pt idx="3">
                  <c:v>0</c:v>
                </c:pt>
              </c:numCache>
            </c:numRef>
          </c:val>
        </c:ser>
        <c:ser>
          <c:idx val="1"/>
          <c:order val="1"/>
          <c:tx>
            <c:strRef>
              <c:f>'Extra Analysis'!$E$97</c:f>
              <c:strCache>
                <c:ptCount val="1"/>
                <c:pt idx="0">
                  <c:v>5-25% from production</c:v>
                </c:pt>
              </c:strCache>
            </c:strRef>
          </c:tx>
          <c:spPr>
            <a:solidFill>
              <a:srgbClr val="4F81BD">
                <a:lumMod val="60000"/>
                <a:lumOff val="40000"/>
              </a:srgb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Analysis'!$F$97:$I$97</c:f>
              <c:numCache>
                <c:formatCode>General</c:formatCode>
                <c:ptCount val="4"/>
                <c:pt idx="0">
                  <c:v>0</c:v>
                </c:pt>
                <c:pt idx="1">
                  <c:v>1</c:v>
                </c:pt>
                <c:pt idx="2">
                  <c:v>4</c:v>
                </c:pt>
                <c:pt idx="3">
                  <c:v>1</c:v>
                </c:pt>
              </c:numCache>
            </c:numRef>
          </c:val>
        </c:ser>
        <c:ser>
          <c:idx val="2"/>
          <c:order val="2"/>
          <c:tx>
            <c:strRef>
              <c:f>'Extra Analysis'!$E$98</c:f>
              <c:strCache>
                <c:ptCount val="1"/>
                <c:pt idx="0">
                  <c:v>25-50% from production</c:v>
                </c:pt>
              </c:strCache>
            </c:strRef>
          </c:tx>
          <c:spPr>
            <a:solidFill>
              <a:schemeClr val="accent5">
                <a:lumMod val="40000"/>
                <a:lumOff val="60000"/>
              </a:scheme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Analysis'!$F$98:$I$98</c:f>
              <c:numCache>
                <c:formatCode>General</c:formatCode>
                <c:ptCount val="4"/>
                <c:pt idx="0">
                  <c:v>1</c:v>
                </c:pt>
                <c:pt idx="1">
                  <c:v>3</c:v>
                </c:pt>
                <c:pt idx="2">
                  <c:v>2</c:v>
                </c:pt>
                <c:pt idx="3">
                  <c:v>1</c:v>
                </c:pt>
              </c:numCache>
            </c:numRef>
          </c:val>
        </c:ser>
        <c:ser>
          <c:idx val="3"/>
          <c:order val="3"/>
          <c:tx>
            <c:strRef>
              <c:f>'Extra Analysis'!$E$99</c:f>
              <c:strCache>
                <c:ptCount val="1"/>
                <c:pt idx="0">
                  <c:v>50-75% from production</c:v>
                </c:pt>
              </c:strCache>
            </c:strRef>
          </c:tx>
          <c:spPr>
            <a:solidFill>
              <a:schemeClr val="accent3">
                <a:lumMod val="40000"/>
                <a:lumOff val="60000"/>
              </a:schemeClr>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Analysis'!$F$99:$I$99</c:f>
              <c:numCache>
                <c:formatCode>General</c:formatCode>
                <c:ptCount val="4"/>
                <c:pt idx="0">
                  <c:v>0</c:v>
                </c:pt>
                <c:pt idx="1">
                  <c:v>0</c:v>
                </c:pt>
                <c:pt idx="2">
                  <c:v>0</c:v>
                </c:pt>
                <c:pt idx="3">
                  <c:v>0</c:v>
                </c:pt>
              </c:numCache>
            </c:numRef>
          </c:val>
        </c:ser>
        <c:ser>
          <c:idx val="4"/>
          <c:order val="4"/>
          <c:tx>
            <c:strRef>
              <c:f>'Extra Analysis'!$E$100</c:f>
              <c:strCache>
                <c:ptCount val="1"/>
                <c:pt idx="0">
                  <c:v>75-95% from production</c:v>
                </c:pt>
              </c:strCache>
            </c:strRef>
          </c:tx>
          <c:spPr>
            <a:solidFill>
              <a:schemeClr val="accent3"/>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Analysis'!$F$100:$I$100</c:f>
              <c:numCache>
                <c:formatCode>General</c:formatCode>
                <c:ptCount val="4"/>
                <c:pt idx="0">
                  <c:v>0</c:v>
                </c:pt>
                <c:pt idx="1">
                  <c:v>2</c:v>
                </c:pt>
                <c:pt idx="2">
                  <c:v>0</c:v>
                </c:pt>
                <c:pt idx="3">
                  <c:v>1</c:v>
                </c:pt>
              </c:numCache>
            </c:numRef>
          </c:val>
        </c:ser>
        <c:ser>
          <c:idx val="5"/>
          <c:order val="5"/>
          <c:tx>
            <c:strRef>
              <c:f>'Extra Analysis'!$E$101</c:f>
              <c:strCache>
                <c:ptCount val="1"/>
                <c:pt idx="0">
                  <c:v>95-100% production</c:v>
                </c:pt>
              </c:strCache>
            </c:strRef>
          </c:tx>
          <c:spPr>
            <a:solidFill>
              <a:srgbClr val="92D050"/>
            </a:solidFill>
          </c:spPr>
          <c:invertIfNegative val="0"/>
          <c:cat>
            <c:strRef>
              <c:f>'Extra Analysis'!$F$95:$I$95</c:f>
              <c:strCache>
                <c:ptCount val="4"/>
                <c:pt idx="0">
                  <c:v>Farm Products/Fresh Food</c:v>
                </c:pt>
                <c:pt idx="1">
                  <c:v>Processed Foods</c:v>
                </c:pt>
                <c:pt idx="2">
                  <c:v>Arts/Crafts</c:v>
                </c:pt>
                <c:pt idx="3">
                  <c:v>Services/Other</c:v>
                </c:pt>
              </c:strCache>
            </c:strRef>
          </c:cat>
          <c:val>
            <c:numRef>
              <c:f>'Extra Analysis'!$F$101:$I$101</c:f>
              <c:numCache>
                <c:formatCode>General</c:formatCode>
                <c:ptCount val="4"/>
                <c:pt idx="0">
                  <c:v>1</c:v>
                </c:pt>
                <c:pt idx="1">
                  <c:v>5</c:v>
                </c:pt>
                <c:pt idx="2">
                  <c:v>3</c:v>
                </c:pt>
                <c:pt idx="3">
                  <c:v>2</c:v>
                </c:pt>
              </c:numCache>
            </c:numRef>
          </c:val>
        </c:ser>
        <c:dLbls>
          <c:showLegendKey val="0"/>
          <c:showVal val="0"/>
          <c:showCatName val="0"/>
          <c:showSerName val="0"/>
          <c:showPercent val="0"/>
          <c:showBubbleSize val="0"/>
        </c:dLbls>
        <c:gapWidth val="43"/>
        <c:overlap val="100"/>
        <c:axId val="125279616"/>
        <c:axId val="125285888"/>
      </c:barChart>
      <c:catAx>
        <c:axId val="125279616"/>
        <c:scaling>
          <c:orientation val="maxMin"/>
        </c:scaling>
        <c:delete val="0"/>
        <c:axPos val="l"/>
        <c:title>
          <c:tx>
            <c:rich>
              <a:bodyPr rot="0" vert="horz"/>
              <a:lstStyle/>
              <a:p>
                <a:pPr>
                  <a:defRPr u="sng"/>
                </a:pPr>
                <a:r>
                  <a:rPr lang="en-US" u="sng"/>
                  <a:t>Vendor Income Sources</a:t>
                </a:r>
              </a:p>
            </c:rich>
          </c:tx>
          <c:layout>
            <c:manualLayout>
              <c:xMode val="edge"/>
              <c:yMode val="edge"/>
              <c:x val="0.78252279924008095"/>
              <c:y val="0.100088846301741"/>
            </c:manualLayout>
          </c:layout>
          <c:overlay val="0"/>
        </c:title>
        <c:majorTickMark val="out"/>
        <c:minorTickMark val="none"/>
        <c:tickLblPos val="nextTo"/>
        <c:txPr>
          <a:bodyPr/>
          <a:lstStyle/>
          <a:p>
            <a:pPr algn="r">
              <a:defRPr sz="1000"/>
            </a:pPr>
            <a:endParaRPr lang="en-US"/>
          </a:p>
        </c:txPr>
        <c:crossAx val="125285888"/>
        <c:crosses val="autoZero"/>
        <c:auto val="1"/>
        <c:lblAlgn val="ctr"/>
        <c:lblOffset val="100"/>
        <c:noMultiLvlLbl val="0"/>
      </c:catAx>
      <c:valAx>
        <c:axId val="125285888"/>
        <c:scaling>
          <c:orientation val="minMax"/>
        </c:scaling>
        <c:delete val="0"/>
        <c:axPos val="t"/>
        <c:majorGridlines/>
        <c:title>
          <c:tx>
            <c:rich>
              <a:bodyPr/>
              <a:lstStyle/>
              <a:p>
                <a:pPr>
                  <a:defRPr/>
                </a:pPr>
                <a:r>
                  <a:rPr lang="en-US"/>
                  <a:t># of Vendors</a:t>
                </a:r>
              </a:p>
            </c:rich>
          </c:tx>
          <c:layout>
            <c:manualLayout>
              <c:xMode val="edge"/>
              <c:yMode val="edge"/>
              <c:x val="0.44596394986413401"/>
              <c:y val="0.90898567321432"/>
            </c:manualLayout>
          </c:layout>
          <c:overlay val="0"/>
        </c:title>
        <c:numFmt formatCode="General" sourceLinked="1"/>
        <c:majorTickMark val="out"/>
        <c:minorTickMark val="none"/>
        <c:tickLblPos val="nextTo"/>
        <c:crossAx val="125279616"/>
        <c:crosses val="autoZero"/>
        <c:crossBetween val="between"/>
      </c:valAx>
    </c:plotArea>
    <c:legend>
      <c:legendPos val="r"/>
      <c:layout>
        <c:manualLayout>
          <c:xMode val="edge"/>
          <c:yMode val="edge"/>
          <c:x val="0.74400145463404599"/>
          <c:y val="0.234781008290496"/>
          <c:w val="0.23933186982090701"/>
          <c:h val="0.76232171855697295"/>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Customer Spend by Time Spent at the Market</a:t>
            </a:r>
          </a:p>
        </c:rich>
      </c:tx>
      <c:layout>
        <c:manualLayout>
          <c:xMode val="edge"/>
          <c:yMode val="edge"/>
          <c:x val="0.13976290878332201"/>
          <c:y val="2.78940027894003E-2"/>
        </c:manualLayout>
      </c:layout>
      <c:overlay val="0"/>
    </c:title>
    <c:autoTitleDeleted val="0"/>
    <c:plotArea>
      <c:layout>
        <c:manualLayout>
          <c:layoutTarget val="inner"/>
          <c:xMode val="edge"/>
          <c:yMode val="edge"/>
          <c:x val="0.17892201863392701"/>
          <c:y val="0.15277786929353501"/>
          <c:w val="0.62124839845256397"/>
          <c:h val="0.69538694692452097"/>
        </c:manualLayout>
      </c:layout>
      <c:barChart>
        <c:barDir val="bar"/>
        <c:grouping val="stacked"/>
        <c:varyColors val="0"/>
        <c:ser>
          <c:idx val="0"/>
          <c:order val="0"/>
          <c:tx>
            <c:strRef>
              <c:f>'Extra Analysis'!$C$141</c:f>
              <c:strCache>
                <c:ptCount val="1"/>
                <c:pt idx="0">
                  <c:v>Nothing</c:v>
                </c:pt>
              </c:strCache>
            </c:strRef>
          </c:tx>
          <c:spPr>
            <a:solidFill>
              <a:srgbClr val="FFFFCC"/>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Analysis'!$C$142:$C$145</c:f>
              <c:numCache>
                <c:formatCode>General</c:formatCode>
                <c:ptCount val="4"/>
                <c:pt idx="0">
                  <c:v>0</c:v>
                </c:pt>
                <c:pt idx="1">
                  <c:v>1</c:v>
                </c:pt>
                <c:pt idx="2">
                  <c:v>1</c:v>
                </c:pt>
                <c:pt idx="3">
                  <c:v>0</c:v>
                </c:pt>
              </c:numCache>
            </c:numRef>
          </c:val>
        </c:ser>
        <c:ser>
          <c:idx val="1"/>
          <c:order val="1"/>
          <c:tx>
            <c:strRef>
              <c:f>'Extra Analysis'!$D$141</c:f>
              <c:strCache>
                <c:ptCount val="1"/>
                <c:pt idx="0">
                  <c:v>$1-20</c:v>
                </c:pt>
              </c:strCache>
            </c:strRef>
          </c:tx>
          <c:spPr>
            <a:solidFill>
              <a:srgbClr val="FAFD8D"/>
            </a:solidFill>
            <a:ln>
              <a:solidFill>
                <a:schemeClr val="bg1">
                  <a:lumMod val="75000"/>
                </a:schemeClr>
              </a:solidFill>
            </a:ln>
          </c:spPr>
          <c:invertIfNegative val="0"/>
          <c:cat>
            <c:strRef>
              <c:f>'Extra Analysis'!$B$142:$B$145</c:f>
              <c:strCache>
                <c:ptCount val="4"/>
                <c:pt idx="0">
                  <c:v>&lt; 15 min</c:v>
                </c:pt>
                <c:pt idx="1">
                  <c:v>15-30 min</c:v>
                </c:pt>
                <c:pt idx="2">
                  <c:v>31 min - 1 hr</c:v>
                </c:pt>
                <c:pt idx="3">
                  <c:v>&gt; 1 hr</c:v>
                </c:pt>
              </c:strCache>
            </c:strRef>
          </c:cat>
          <c:val>
            <c:numRef>
              <c:f>'Extra Analysis'!$D$142:$D$145</c:f>
              <c:numCache>
                <c:formatCode>General</c:formatCode>
                <c:ptCount val="4"/>
                <c:pt idx="0">
                  <c:v>0</c:v>
                </c:pt>
                <c:pt idx="1">
                  <c:v>3</c:v>
                </c:pt>
                <c:pt idx="2">
                  <c:v>1</c:v>
                </c:pt>
                <c:pt idx="3">
                  <c:v>0</c:v>
                </c:pt>
              </c:numCache>
            </c:numRef>
          </c:val>
        </c:ser>
        <c:ser>
          <c:idx val="2"/>
          <c:order val="2"/>
          <c:tx>
            <c:strRef>
              <c:f>'Extra Analysis'!$E$141</c:f>
              <c:strCache>
                <c:ptCount val="1"/>
                <c:pt idx="0">
                  <c:v>$21-40</c:v>
                </c:pt>
              </c:strCache>
            </c:strRef>
          </c:tx>
          <c:spPr>
            <a:solidFill>
              <a:srgbClr val="FFFF66"/>
            </a:solidFill>
            <a:ln>
              <a:solidFill>
                <a:schemeClr val="bg1">
                  <a:lumMod val="75000"/>
                </a:schemeClr>
              </a:solidFill>
            </a:ln>
          </c:spPr>
          <c:invertIfNegative val="0"/>
          <c:cat>
            <c:strRef>
              <c:f>'Extra Analysis'!$B$142:$B$145</c:f>
              <c:strCache>
                <c:ptCount val="4"/>
                <c:pt idx="0">
                  <c:v>&lt; 15 min</c:v>
                </c:pt>
                <c:pt idx="1">
                  <c:v>15-30 min</c:v>
                </c:pt>
                <c:pt idx="2">
                  <c:v>31 min - 1 hr</c:v>
                </c:pt>
                <c:pt idx="3">
                  <c:v>&gt; 1 hr</c:v>
                </c:pt>
              </c:strCache>
            </c:strRef>
          </c:cat>
          <c:val>
            <c:numRef>
              <c:f>'Extra Analysis'!$E$142:$E$145</c:f>
              <c:numCache>
                <c:formatCode>General</c:formatCode>
                <c:ptCount val="4"/>
                <c:pt idx="0">
                  <c:v>0</c:v>
                </c:pt>
                <c:pt idx="1">
                  <c:v>1</c:v>
                </c:pt>
                <c:pt idx="2">
                  <c:v>4</c:v>
                </c:pt>
                <c:pt idx="3">
                  <c:v>0</c:v>
                </c:pt>
              </c:numCache>
            </c:numRef>
          </c:val>
        </c:ser>
        <c:ser>
          <c:idx val="3"/>
          <c:order val="3"/>
          <c:tx>
            <c:strRef>
              <c:f>'Extra Analysis'!$F$141</c:f>
              <c:strCache>
                <c:ptCount val="1"/>
                <c:pt idx="0">
                  <c:v>$41-60</c:v>
                </c:pt>
              </c:strCache>
            </c:strRef>
          </c:tx>
          <c:spPr>
            <a:solidFill>
              <a:srgbClr val="FFCC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Analysis'!$F$142:$F$145</c:f>
              <c:numCache>
                <c:formatCode>General</c:formatCode>
                <c:ptCount val="4"/>
                <c:pt idx="0">
                  <c:v>0</c:v>
                </c:pt>
                <c:pt idx="1">
                  <c:v>0</c:v>
                </c:pt>
                <c:pt idx="2">
                  <c:v>0</c:v>
                </c:pt>
                <c:pt idx="3">
                  <c:v>1</c:v>
                </c:pt>
              </c:numCache>
            </c:numRef>
          </c:val>
        </c:ser>
        <c:ser>
          <c:idx val="4"/>
          <c:order val="4"/>
          <c:tx>
            <c:strRef>
              <c:f>'Extra Analysis'!$G$141</c:f>
              <c:strCache>
                <c:ptCount val="1"/>
                <c:pt idx="0">
                  <c:v>$61-80</c:v>
                </c:pt>
              </c:strCache>
            </c:strRef>
          </c:tx>
          <c:spPr>
            <a:solidFill>
              <a:srgbClr val="FF99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Analysis'!$G$142:$G$145</c:f>
              <c:numCache>
                <c:formatCode>General</c:formatCode>
                <c:ptCount val="4"/>
                <c:pt idx="0">
                  <c:v>1</c:v>
                </c:pt>
                <c:pt idx="1">
                  <c:v>1</c:v>
                </c:pt>
                <c:pt idx="2">
                  <c:v>1</c:v>
                </c:pt>
                <c:pt idx="3">
                  <c:v>0</c:v>
                </c:pt>
              </c:numCache>
            </c:numRef>
          </c:val>
        </c:ser>
        <c:ser>
          <c:idx val="5"/>
          <c:order val="5"/>
          <c:tx>
            <c:strRef>
              <c:f>'Extra Analysis'!$H$141</c:f>
              <c:strCache>
                <c:ptCount val="1"/>
                <c:pt idx="0">
                  <c:v>$81-100</c:v>
                </c:pt>
              </c:strCache>
            </c:strRef>
          </c:tx>
          <c:spPr>
            <a:solidFill>
              <a:srgbClr val="FF66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Analysis'!$H$142:$H$145</c:f>
              <c:numCache>
                <c:formatCode>General</c:formatCode>
                <c:ptCount val="4"/>
                <c:pt idx="0">
                  <c:v>0</c:v>
                </c:pt>
                <c:pt idx="1">
                  <c:v>0</c:v>
                </c:pt>
                <c:pt idx="2">
                  <c:v>1</c:v>
                </c:pt>
                <c:pt idx="3">
                  <c:v>0</c:v>
                </c:pt>
              </c:numCache>
            </c:numRef>
          </c:val>
        </c:ser>
        <c:ser>
          <c:idx val="6"/>
          <c:order val="6"/>
          <c:tx>
            <c:strRef>
              <c:f>'Extra Analysis'!$I$141</c:f>
              <c:strCache>
                <c:ptCount val="1"/>
                <c:pt idx="0">
                  <c:v>$100+</c:v>
                </c:pt>
              </c:strCache>
            </c:strRef>
          </c:tx>
          <c:spPr>
            <a:solidFill>
              <a:srgbClr val="FF0000"/>
            </a:solidFill>
            <a:ln>
              <a:solidFill>
                <a:prstClr val="white">
                  <a:lumMod val="75000"/>
                </a:prstClr>
              </a:solidFill>
            </a:ln>
          </c:spPr>
          <c:invertIfNegative val="0"/>
          <c:cat>
            <c:strRef>
              <c:f>'Extra Analysis'!$B$142:$B$145</c:f>
              <c:strCache>
                <c:ptCount val="4"/>
                <c:pt idx="0">
                  <c:v>&lt; 15 min</c:v>
                </c:pt>
                <c:pt idx="1">
                  <c:v>15-30 min</c:v>
                </c:pt>
                <c:pt idx="2">
                  <c:v>31 min - 1 hr</c:v>
                </c:pt>
                <c:pt idx="3">
                  <c:v>&gt; 1 hr</c:v>
                </c:pt>
              </c:strCache>
            </c:strRef>
          </c:cat>
          <c:val>
            <c:numRef>
              <c:f>'Extra Analysis'!$I$142:$I$145</c:f>
              <c:numCache>
                <c:formatCode>General</c:formatCode>
                <c:ptCount val="4"/>
                <c:pt idx="0">
                  <c:v>0</c:v>
                </c:pt>
                <c:pt idx="1">
                  <c:v>0</c:v>
                </c:pt>
                <c:pt idx="2">
                  <c:v>1</c:v>
                </c:pt>
                <c:pt idx="3">
                  <c:v>0</c:v>
                </c:pt>
              </c:numCache>
            </c:numRef>
          </c:val>
        </c:ser>
        <c:dLbls>
          <c:showLegendKey val="0"/>
          <c:showVal val="0"/>
          <c:showCatName val="0"/>
          <c:showSerName val="0"/>
          <c:showPercent val="0"/>
          <c:showBubbleSize val="0"/>
        </c:dLbls>
        <c:gapWidth val="30"/>
        <c:overlap val="100"/>
        <c:axId val="125332096"/>
        <c:axId val="125342080"/>
      </c:barChart>
      <c:catAx>
        <c:axId val="125332096"/>
        <c:scaling>
          <c:orientation val="maxMin"/>
        </c:scaling>
        <c:delete val="0"/>
        <c:axPos val="l"/>
        <c:majorTickMark val="out"/>
        <c:minorTickMark val="none"/>
        <c:tickLblPos val="nextTo"/>
        <c:txPr>
          <a:bodyPr/>
          <a:lstStyle/>
          <a:p>
            <a:pPr>
              <a:defRPr sz="800"/>
            </a:pPr>
            <a:endParaRPr lang="en-US"/>
          </a:p>
        </c:txPr>
        <c:crossAx val="125342080"/>
        <c:crosses val="autoZero"/>
        <c:auto val="1"/>
        <c:lblAlgn val="ctr"/>
        <c:lblOffset val="100"/>
        <c:noMultiLvlLbl val="0"/>
      </c:catAx>
      <c:valAx>
        <c:axId val="125342080"/>
        <c:scaling>
          <c:orientation val="minMax"/>
        </c:scaling>
        <c:delete val="0"/>
        <c:axPos val="t"/>
        <c:majorGridlines/>
        <c:title>
          <c:tx>
            <c:rich>
              <a:bodyPr/>
              <a:lstStyle/>
              <a:p>
                <a:pPr>
                  <a:defRPr/>
                </a:pPr>
                <a:r>
                  <a:rPr lang="en-US"/>
                  <a:t># of Customers</a:t>
                </a:r>
              </a:p>
            </c:rich>
          </c:tx>
          <c:layout>
            <c:manualLayout>
              <c:xMode val="edge"/>
              <c:yMode val="edge"/>
              <c:x val="0.38489383139903799"/>
              <c:y val="0.91035087141304005"/>
            </c:manualLayout>
          </c:layout>
          <c:overlay val="0"/>
        </c:title>
        <c:numFmt formatCode="General" sourceLinked="1"/>
        <c:majorTickMark val="out"/>
        <c:minorTickMark val="none"/>
        <c:tickLblPos val="high"/>
        <c:txPr>
          <a:bodyPr/>
          <a:lstStyle/>
          <a:p>
            <a:pPr>
              <a:defRPr sz="800"/>
            </a:pPr>
            <a:endParaRPr lang="en-US"/>
          </a:p>
        </c:txPr>
        <c:crossAx val="125332096"/>
        <c:crosses val="autoZero"/>
        <c:crossBetween val="between"/>
      </c:valAx>
      <c:spPr>
        <a:noFill/>
      </c:spPr>
    </c:plotArea>
    <c:legend>
      <c:legendPos val="r"/>
      <c:layout>
        <c:manualLayout>
          <c:xMode val="edge"/>
          <c:yMode val="edge"/>
          <c:x val="0.82186886591782604"/>
          <c:y val="0.19966175776145101"/>
          <c:w val="0.13133808510903"/>
          <c:h val="0.61183408559285701"/>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042821438314061E-3"/>
          <c:y val="5.2840962740645273E-2"/>
          <c:w val="0.9878223863510216"/>
          <c:h val="0.90049009695443127"/>
        </c:manualLayout>
      </c:layout>
      <c:scatterChart>
        <c:scatterStyle val="smoothMarker"/>
        <c:varyColors val="0"/>
        <c:ser>
          <c:idx val="0"/>
          <c:order val="0"/>
          <c:tx>
            <c:v>A</c:v>
          </c:tx>
          <c:marker>
            <c:symbol val="none"/>
          </c:marker>
          <c:xVal>
            <c:numRef>
              <c:f>'Dot Surveys &amp;  Count'!#REF!</c:f>
            </c:numRef>
          </c:xVal>
          <c:yVal>
            <c:numRef>
              <c:f>Metrics!$C$712:$H$712</c:f>
              <c:numCache>
                <c:formatCode>General</c:formatCode>
                <c:ptCount val="6"/>
                <c:pt idx="0">
                  <c:v>0.5</c:v>
                </c:pt>
                <c:pt idx="1">
                  <c:v>0.6</c:v>
                </c:pt>
                <c:pt idx="2">
                  <c:v>0.8</c:v>
                </c:pt>
                <c:pt idx="3">
                  <c:v>1</c:v>
                </c:pt>
                <c:pt idx="4">
                  <c:v>0.8</c:v>
                </c:pt>
                <c:pt idx="5">
                  <c:v>0.7</c:v>
                </c:pt>
              </c:numCache>
            </c:numRef>
          </c:yVal>
          <c:smooth val="1"/>
        </c:ser>
        <c:ser>
          <c:idx val="1"/>
          <c:order val="1"/>
          <c:tx>
            <c:v>B</c:v>
          </c:tx>
          <c:spPr>
            <a:ln>
              <a:prstDash val="dash"/>
            </a:ln>
          </c:spPr>
          <c:marker>
            <c:symbol val="none"/>
          </c:marker>
          <c:xVal>
            <c:numRef>
              <c:f>'Dot Surveys &amp;  Count'!#REF!</c:f>
            </c:numRef>
          </c:xVal>
          <c:yVal>
            <c:numRef>
              <c:f>Metrics!$C$713:$H$713</c:f>
              <c:numCache>
                <c:formatCode>_-* #,##0.0_-;\-* #,##0.0_-;_-* "-"??_-;_-@_-</c:formatCode>
                <c:ptCount val="6"/>
                <c:pt idx="0">
                  <c:v>0.65</c:v>
                </c:pt>
                <c:pt idx="1">
                  <c:v>0.75</c:v>
                </c:pt>
                <c:pt idx="2">
                  <c:v>0.9</c:v>
                </c:pt>
                <c:pt idx="3">
                  <c:v>1</c:v>
                </c:pt>
                <c:pt idx="4">
                  <c:v>0.9</c:v>
                </c:pt>
                <c:pt idx="5">
                  <c:v>0.7</c:v>
                </c:pt>
              </c:numCache>
            </c:numRef>
          </c:yVal>
          <c:smooth val="1"/>
        </c:ser>
        <c:ser>
          <c:idx val="2"/>
          <c:order val="2"/>
          <c:tx>
            <c:v>C</c:v>
          </c:tx>
          <c:spPr>
            <a:ln>
              <a:prstDash val="sysDot"/>
            </a:ln>
          </c:spPr>
          <c:marker>
            <c:symbol val="none"/>
          </c:marker>
          <c:xVal>
            <c:numRef>
              <c:f>'Dot Surveys &amp;  Count'!#REF!</c:f>
            </c:numRef>
          </c:xVal>
          <c:yVal>
            <c:numRef>
              <c:f>Metrics!$C$714:$H$714</c:f>
              <c:numCache>
                <c:formatCode>_-* #,##0.0_-;\-* #,##0.0_-;_-* "-"??_-;_-@_-</c:formatCode>
                <c:ptCount val="6"/>
                <c:pt idx="0">
                  <c:v>0.75</c:v>
                </c:pt>
                <c:pt idx="1">
                  <c:v>0.85</c:v>
                </c:pt>
                <c:pt idx="2">
                  <c:v>0.95</c:v>
                </c:pt>
                <c:pt idx="3">
                  <c:v>1</c:v>
                </c:pt>
                <c:pt idx="4">
                  <c:v>0.95</c:v>
                </c:pt>
                <c:pt idx="5">
                  <c:v>0.9</c:v>
                </c:pt>
              </c:numCache>
            </c:numRef>
          </c:yVal>
          <c:smooth val="1"/>
        </c:ser>
        <c:dLbls>
          <c:showLegendKey val="0"/>
          <c:showVal val="0"/>
          <c:showCatName val="0"/>
          <c:showSerName val="0"/>
          <c:showPercent val="0"/>
          <c:showBubbleSize val="0"/>
        </c:dLbls>
        <c:axId val="125752064"/>
        <c:axId val="125753600"/>
      </c:scatterChart>
      <c:valAx>
        <c:axId val="125752064"/>
        <c:scaling>
          <c:orientation val="minMax"/>
        </c:scaling>
        <c:delete val="1"/>
        <c:axPos val="b"/>
        <c:numFmt formatCode="General" sourceLinked="1"/>
        <c:majorTickMark val="out"/>
        <c:minorTickMark val="none"/>
        <c:tickLblPos val="nextTo"/>
        <c:crossAx val="125753600"/>
        <c:crosses val="autoZero"/>
        <c:crossBetween val="midCat"/>
      </c:valAx>
      <c:valAx>
        <c:axId val="125753600"/>
        <c:scaling>
          <c:orientation val="minMax"/>
        </c:scaling>
        <c:delete val="1"/>
        <c:axPos val="l"/>
        <c:numFmt formatCode="General" sourceLinked="1"/>
        <c:majorTickMark val="out"/>
        <c:minorTickMark val="none"/>
        <c:tickLblPos val="nextTo"/>
        <c:crossAx val="125752064"/>
        <c:crosses val="autoZero"/>
        <c:crossBetween val="midCat"/>
      </c:valAx>
    </c:plotArea>
    <c:legend>
      <c:legendPos val="r"/>
      <c:layout>
        <c:manualLayout>
          <c:xMode val="edge"/>
          <c:yMode val="edge"/>
          <c:x val="0.27699316524155149"/>
          <c:y val="0.71513540291902389"/>
          <c:w val="0.4986880946923985"/>
          <c:h val="0.24588578546369069"/>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Metrics!$B$308</c:f>
              <c:strCache>
                <c:ptCount val="1"/>
                <c:pt idx="0">
                  <c:v>Farmers' market sales (%)</c:v>
                </c:pt>
              </c:strCache>
            </c:strRef>
          </c:tx>
          <c:spPr>
            <a:solidFill>
              <a:schemeClr val="accent4"/>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1"/>
          <c:order val="1"/>
          <c:tx>
            <c:strRef>
              <c:f>Metrics!$B$310</c:f>
              <c:strCache>
                <c:ptCount val="1"/>
                <c:pt idx="0">
                  <c:v>CSA sales (%)</c:v>
                </c:pt>
              </c:strCache>
            </c:strRef>
          </c:tx>
          <c:spPr>
            <a:solidFill>
              <a:schemeClr val="accent3"/>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2"/>
          <c:order val="2"/>
          <c:tx>
            <c:strRef>
              <c:f>Metrics!$B$311</c:f>
              <c:strCache>
                <c:ptCount val="1"/>
                <c:pt idx="0">
                  <c:v>Restaurant sales (%)</c:v>
                </c:pt>
              </c:strCache>
            </c:strRef>
          </c:tx>
          <c:spPr>
            <a:solidFill>
              <a:schemeClr val="accent3">
                <a:lumMod val="75000"/>
              </a:schemeClr>
            </a:solidFill>
            <a:ln>
              <a:solidFill>
                <a:schemeClr val="tx1"/>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3"/>
          <c:order val="3"/>
          <c:tx>
            <c:strRef>
              <c:f>Metrics!$B$312</c:f>
              <c:strCache>
                <c:ptCount val="1"/>
                <c:pt idx="0">
                  <c:v>Farm gate sales (%)</c:v>
                </c:pt>
              </c:strCache>
            </c:strRef>
          </c:tx>
          <c:spPr>
            <a:solidFill>
              <a:schemeClr val="accent3">
                <a:lumMod val="50000"/>
              </a:schemeClr>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4"/>
          <c:order val="4"/>
          <c:tx>
            <c:strRef>
              <c:f>Metrics!$B$313</c:f>
              <c:strCache>
                <c:ptCount val="1"/>
                <c:pt idx="0">
                  <c:v>Retail sales (%)</c:v>
                </c:pt>
              </c:strCache>
            </c:strRef>
          </c:tx>
          <c:spPr>
            <a:solidFill>
              <a:schemeClr val="accent3">
                <a:lumMod val="60000"/>
                <a:lumOff val="40000"/>
              </a:schemeClr>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ser>
          <c:idx val="5"/>
          <c:order val="5"/>
          <c:tx>
            <c:strRef>
              <c:f>Metrics!$B$314</c:f>
              <c:strCache>
                <c:ptCount val="1"/>
                <c:pt idx="0">
                  <c:v>Other local sales (%)</c:v>
                </c:pt>
              </c:strCache>
            </c:strRef>
          </c:tx>
          <c:spPr>
            <a:solidFill>
              <a:schemeClr val="accent3"/>
            </a:solidFill>
            <a:ln>
              <a:solidFill>
                <a:prstClr val="black"/>
              </a:solidFill>
            </a:ln>
          </c:spPr>
          <c:invertIfNegative val="0"/>
          <c:dLbls>
            <c:txPr>
              <a:bodyPr/>
              <a:lstStyle/>
              <a:p>
                <a:pPr>
                  <a:defRPr b="1">
                    <a:solidFill>
                      <a:schemeClr val="bg1"/>
                    </a:solidFill>
                  </a:defRPr>
                </a:pPr>
                <a:endParaRPr lang="en-US"/>
              </a:p>
            </c:txPr>
            <c:dLblPos val="ctr"/>
            <c:showLegendKey val="0"/>
            <c:showVal val="1"/>
            <c:showCatName val="0"/>
            <c:showSerName val="0"/>
            <c:showPercent val="0"/>
            <c:showBubbleSize val="0"/>
            <c:showLeaderLines val="0"/>
          </c:dLbls>
          <c:cat>
            <c:strLit>
              <c:ptCount val="1"/>
              <c:pt idx="0">
                <c:v>Product Sales by Local Sales Channels</c:v>
              </c:pt>
            </c:strLit>
          </c:cat>
          <c:val>
            <c:numRef>
              <c:f>'Vendor measures'!#REF!</c:f>
              <c:numCache>
                <c:formatCode>General</c:formatCode>
                <c:ptCount val="1"/>
                <c:pt idx="0">
                  <c:v>1</c:v>
                </c:pt>
              </c:numCache>
            </c:numRef>
          </c:val>
        </c:ser>
        <c:dLbls>
          <c:showLegendKey val="0"/>
          <c:showVal val="1"/>
          <c:showCatName val="0"/>
          <c:showSerName val="0"/>
          <c:showPercent val="0"/>
          <c:showBubbleSize val="0"/>
        </c:dLbls>
        <c:gapWidth val="150"/>
        <c:overlap val="100"/>
        <c:axId val="187923840"/>
        <c:axId val="224391552"/>
      </c:barChart>
      <c:catAx>
        <c:axId val="187923840"/>
        <c:scaling>
          <c:orientation val="minMax"/>
        </c:scaling>
        <c:delete val="1"/>
        <c:axPos val="l"/>
        <c:majorTickMark val="out"/>
        <c:minorTickMark val="none"/>
        <c:tickLblPos val="none"/>
        <c:crossAx val="224391552"/>
        <c:crosses val="autoZero"/>
        <c:auto val="1"/>
        <c:lblAlgn val="ctr"/>
        <c:lblOffset val="100"/>
        <c:noMultiLvlLbl val="0"/>
      </c:catAx>
      <c:valAx>
        <c:axId val="224391552"/>
        <c:scaling>
          <c:orientation val="minMax"/>
        </c:scaling>
        <c:delete val="1"/>
        <c:axPos val="b"/>
        <c:numFmt formatCode="0%" sourceLinked="1"/>
        <c:majorTickMark val="out"/>
        <c:minorTickMark val="none"/>
        <c:tickLblPos val="none"/>
        <c:crossAx val="187923840"/>
        <c:crosses val="autoZero"/>
        <c:crossBetween val="between"/>
      </c:valAx>
      <c:dTable>
        <c:showHorzBorder val="1"/>
        <c:showVertBorder val="0"/>
        <c:showOutline val="0"/>
        <c:showKeys val="1"/>
      </c:dTable>
      <c:spPr>
        <a:noFill/>
      </c:spPr>
    </c:plotArea>
    <c:plotVisOnly val="1"/>
    <c:dispBlanksAs val="gap"/>
    <c:showDLblsOverMax val="0"/>
  </c:chart>
  <c:spPr>
    <a:ln w="19050">
      <a:solidFill>
        <a:schemeClr val="accent3"/>
      </a:solidFill>
    </a:ln>
  </c:spPr>
  <c:printSettings>
    <c:headerFooter/>
    <c:pageMargins b="0.750000000000001" l="0.70000000000000095" r="0.70000000000000095" t="0.750000000000001"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What value does market participation add to your business? </a:t>
            </a:r>
          </a:p>
        </c:rich>
      </c:tx>
      <c:overlay val="1"/>
    </c:title>
    <c:autoTitleDeleted val="0"/>
    <c:plotArea>
      <c:layout>
        <c:manualLayout>
          <c:layoutTarget val="inner"/>
          <c:xMode val="edge"/>
          <c:yMode val="edge"/>
          <c:x val="0.47458249203052399"/>
          <c:y val="0.23006639370078699"/>
          <c:w val="0.52541759891408801"/>
          <c:h val="0.64994642198650798"/>
        </c:manualLayout>
      </c:layout>
      <c:barChart>
        <c:barDir val="bar"/>
        <c:grouping val="clustered"/>
        <c:varyColors val="0"/>
        <c:ser>
          <c:idx val="0"/>
          <c:order val="0"/>
          <c:spPr>
            <a:solidFill>
              <a:srgbClr val="9BBB59"/>
            </a:solidFill>
          </c:spPr>
          <c:invertIfNegative val="0"/>
          <c:dLbls>
            <c:dLblPos val="outEnd"/>
            <c:showLegendKey val="0"/>
            <c:showVal val="1"/>
            <c:showCatName val="0"/>
            <c:showSerName val="0"/>
            <c:showPercent val="0"/>
            <c:showBubbleSize val="0"/>
            <c:showLeaderLines val="0"/>
          </c:dLbls>
          <c:cat>
            <c:strRef>
              <c:f>Metrics!$B$80:$B$86</c:f>
              <c:strCache>
                <c:ptCount val="7"/>
                <c:pt idx="0">
                  <c:v>Sales Volume</c:v>
                </c:pt>
                <c:pt idx="1">
                  <c:v>Branding &amp; Marketing</c:v>
                </c:pt>
                <c:pt idx="2">
                  <c:v>Building customer relationships</c:v>
                </c:pt>
                <c:pt idx="3">
                  <c:v>Meeting other vendors</c:v>
                </c:pt>
                <c:pt idx="4">
                  <c:v>Building distribution networks</c:v>
                </c:pt>
                <c:pt idx="5">
                  <c:v>Product testing/Market insights</c:v>
                </c:pt>
                <c:pt idx="6">
                  <c:v>Access to new customers</c:v>
                </c:pt>
              </c:strCache>
            </c:strRef>
          </c:cat>
          <c:val>
            <c:numRef>
              <c:f>Metrics!$C$80:$C$86</c:f>
              <c:numCache>
                <c:formatCode>General</c:formatCode>
                <c:ptCount val="7"/>
                <c:pt idx="0">
                  <c:v>20</c:v>
                </c:pt>
                <c:pt idx="1">
                  <c:v>13</c:v>
                </c:pt>
                <c:pt idx="2">
                  <c:v>18</c:v>
                </c:pt>
                <c:pt idx="3">
                  <c:v>4</c:v>
                </c:pt>
                <c:pt idx="4">
                  <c:v>3</c:v>
                </c:pt>
                <c:pt idx="5">
                  <c:v>15</c:v>
                </c:pt>
                <c:pt idx="6">
                  <c:v>10</c:v>
                </c:pt>
              </c:numCache>
            </c:numRef>
          </c:val>
        </c:ser>
        <c:dLbls>
          <c:showLegendKey val="0"/>
          <c:showVal val="0"/>
          <c:showCatName val="0"/>
          <c:showSerName val="0"/>
          <c:showPercent val="0"/>
          <c:showBubbleSize val="0"/>
        </c:dLbls>
        <c:gapWidth val="34"/>
        <c:axId val="74117504"/>
        <c:axId val="74119040"/>
      </c:barChart>
      <c:catAx>
        <c:axId val="74117504"/>
        <c:scaling>
          <c:orientation val="minMax"/>
        </c:scaling>
        <c:delete val="0"/>
        <c:axPos val="l"/>
        <c:majorTickMark val="out"/>
        <c:minorTickMark val="none"/>
        <c:tickLblPos val="nextTo"/>
        <c:txPr>
          <a:bodyPr/>
          <a:lstStyle/>
          <a:p>
            <a:pPr>
              <a:defRPr sz="1200"/>
            </a:pPr>
            <a:endParaRPr lang="en-US"/>
          </a:p>
        </c:txPr>
        <c:crossAx val="74119040"/>
        <c:crosses val="autoZero"/>
        <c:auto val="1"/>
        <c:lblAlgn val="ctr"/>
        <c:lblOffset val="100"/>
        <c:noMultiLvlLbl val="0"/>
      </c:catAx>
      <c:valAx>
        <c:axId val="74119040"/>
        <c:scaling>
          <c:orientation val="minMax"/>
        </c:scaling>
        <c:delete val="1"/>
        <c:axPos val="b"/>
        <c:title>
          <c:tx>
            <c:rich>
              <a:bodyPr/>
              <a:lstStyle/>
              <a:p>
                <a:pPr>
                  <a:defRPr/>
                </a:pPr>
                <a:r>
                  <a:rPr lang="en-US"/>
                  <a:t>Vendor Count</a:t>
                </a:r>
              </a:p>
            </c:rich>
          </c:tx>
          <c:overlay val="0"/>
        </c:title>
        <c:numFmt formatCode="General" sourceLinked="1"/>
        <c:majorTickMark val="out"/>
        <c:minorTickMark val="none"/>
        <c:tickLblPos val="none"/>
        <c:crossAx val="74117504"/>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Do</a:t>
            </a:r>
            <a:r>
              <a:rPr lang="en-US" sz="1100" baseline="0"/>
              <a:t> vendors depend on product sales ?</a:t>
            </a:r>
            <a:endParaRPr lang="en-US" sz="1100"/>
          </a:p>
        </c:rich>
      </c:tx>
      <c:layout>
        <c:manualLayout>
          <c:xMode val="edge"/>
          <c:yMode val="edge"/>
          <c:x val="0.22374769255088531"/>
          <c:y val="6.9860430934493858E-2"/>
        </c:manualLayout>
      </c:layout>
      <c:overlay val="0"/>
    </c:title>
    <c:autoTitleDeleted val="0"/>
    <c:plotArea>
      <c:layout>
        <c:manualLayout>
          <c:layoutTarget val="inner"/>
          <c:xMode val="edge"/>
          <c:yMode val="edge"/>
          <c:x val="0.21800530012555203"/>
          <c:y val="0.19939961032922202"/>
          <c:w val="0.50413356489268291"/>
          <c:h val="0.71107263096185958"/>
        </c:manualLayout>
      </c:layout>
      <c:pieChart>
        <c:varyColors val="1"/>
        <c:ser>
          <c:idx val="0"/>
          <c:order val="0"/>
          <c:dPt>
            <c:idx val="0"/>
            <c:bubble3D val="0"/>
            <c:spPr>
              <a:solidFill>
                <a:schemeClr val="accent1">
                  <a:lumMod val="20000"/>
                  <a:lumOff val="80000"/>
                </a:schemeClr>
              </a:solidFill>
            </c:spPr>
          </c:dPt>
          <c:dPt>
            <c:idx val="1"/>
            <c:bubble3D val="0"/>
            <c:spPr>
              <a:solidFill>
                <a:schemeClr val="accent1">
                  <a:lumMod val="60000"/>
                  <a:lumOff val="40000"/>
                </a:schemeClr>
              </a:solidFill>
            </c:spPr>
          </c:dPt>
          <c:dPt>
            <c:idx val="2"/>
            <c:bubble3D val="0"/>
            <c:spPr>
              <a:solidFill>
                <a:schemeClr val="accent1"/>
              </a:solidFill>
            </c:spPr>
          </c:dPt>
          <c:dPt>
            <c:idx val="3"/>
            <c:bubble3D val="0"/>
            <c:spPr>
              <a:solidFill>
                <a:schemeClr val="accent1">
                  <a:lumMod val="75000"/>
                </a:schemeClr>
              </a:solidFill>
            </c:spPr>
          </c:dPt>
          <c:dPt>
            <c:idx val="4"/>
            <c:bubble3D val="0"/>
            <c:spPr>
              <a:solidFill>
                <a:schemeClr val="accent3"/>
              </a:solidFill>
            </c:spPr>
          </c:dPt>
          <c:dPt>
            <c:idx val="5"/>
            <c:bubble3D val="0"/>
            <c:spPr>
              <a:solidFill>
                <a:srgbClr val="92D050"/>
              </a:solidFill>
            </c:spPr>
          </c:dPt>
          <c:dLbls>
            <c:dLbl>
              <c:idx val="0"/>
              <c:layout>
                <c:manualLayout>
                  <c:x val="5.7937858825150838E-2"/>
                  <c:y val="6.8817227607222961E-2"/>
                </c:manualLayout>
              </c:layout>
              <c:tx>
                <c:rich>
                  <a:bodyPr/>
                  <a:lstStyle/>
                  <a:p>
                    <a:r>
                      <a:rPr lang="en-US"/>
                      <a:t>Less than 25% of their income</a:t>
                    </a:r>
                  </a:p>
                </c:rich>
              </c:tx>
              <c:dLblPos val="bestFit"/>
              <c:showLegendKey val="0"/>
              <c:showVal val="1"/>
              <c:showCatName val="1"/>
              <c:showSerName val="0"/>
              <c:showPercent val="0"/>
              <c:showBubbleSize val="0"/>
            </c:dLbl>
            <c:dLbl>
              <c:idx val="1"/>
              <c:layout>
                <c:manualLayout>
                  <c:x val="5.7937858825150838E-2"/>
                  <c:y val="-2.1505383627257176E-2"/>
                </c:manualLayout>
              </c:layout>
              <c:tx>
                <c:rich>
                  <a:bodyPr/>
                  <a:lstStyle/>
                  <a:p>
                    <a:r>
                      <a:rPr lang="en-US"/>
                      <a:t>Between 25% </a:t>
                    </a:r>
                    <a:r>
                      <a:rPr lang="en-US" baseline="0"/>
                      <a:t> and</a:t>
                    </a:r>
                    <a:r>
                      <a:rPr lang="en-US"/>
                      <a:t> 50% of their income</a:t>
                    </a:r>
                  </a:p>
                </c:rich>
              </c:tx>
              <c:dLblPos val="bestFit"/>
              <c:showLegendKey val="0"/>
              <c:showVal val="1"/>
              <c:showCatName val="1"/>
              <c:showSerName val="0"/>
              <c:showPercent val="0"/>
              <c:showBubbleSize val="0"/>
            </c:dLbl>
            <c:dLbl>
              <c:idx val="2"/>
              <c:layout>
                <c:manualLayout>
                  <c:x val="-0.12197443963189651"/>
                  <c:y val="-1.720430690180574E-2"/>
                </c:manualLayout>
              </c:layout>
              <c:tx>
                <c:rich>
                  <a:bodyPr/>
                  <a:lstStyle/>
                  <a:p>
                    <a:r>
                      <a:rPr lang="en-US"/>
                      <a:t>Between 51% and 75% of their income</a:t>
                    </a:r>
                  </a:p>
                </c:rich>
              </c:tx>
              <c:dLblPos val="bestFit"/>
              <c:showLegendKey val="0"/>
              <c:showVal val="1"/>
              <c:showCatName val="1"/>
              <c:showSerName val="0"/>
              <c:showPercent val="0"/>
              <c:showBubbleSize val="0"/>
            </c:dLbl>
            <c:dLbl>
              <c:idx val="3"/>
              <c:layout>
                <c:manualLayout>
                  <c:x val="-1.5246804953987064E-2"/>
                  <c:y val="3.4408613803611481E-2"/>
                </c:manualLayout>
              </c:layout>
              <c:tx>
                <c:rich>
                  <a:bodyPr/>
                  <a:lstStyle/>
                  <a:p>
                    <a:r>
                      <a:rPr lang="en-US"/>
                      <a:t>More</a:t>
                    </a:r>
                    <a:r>
                      <a:rPr lang="en-US" baseline="0"/>
                      <a:t> than </a:t>
                    </a:r>
                    <a:r>
                      <a:rPr lang="en-US"/>
                      <a:t>75% of their</a:t>
                    </a:r>
                    <a:r>
                      <a:rPr lang="en-US" baseline="0"/>
                      <a:t> income</a:t>
                    </a:r>
                    <a:endParaRPr lang="en-US"/>
                  </a:p>
                </c:rich>
              </c:tx>
              <c:dLblPos val="bestFit"/>
              <c:showLegendKey val="0"/>
              <c:showVal val="1"/>
              <c:showCatName val="1"/>
              <c:showSerName val="0"/>
              <c:showPercent val="0"/>
              <c:showBubbleSize val="0"/>
            </c:dLbl>
            <c:txPr>
              <a:bodyPr/>
              <a:lstStyle/>
              <a:p>
                <a:pPr>
                  <a:defRPr sz="1050"/>
                </a:pPr>
                <a:endParaRPr lang="en-US"/>
              </a:p>
            </c:txPr>
            <c:dLblPos val="outEnd"/>
            <c:showLegendKey val="0"/>
            <c:showVal val="1"/>
            <c:showCatName val="1"/>
            <c:showSerName val="0"/>
            <c:showPercent val="0"/>
            <c:showBubbleSize val="0"/>
            <c:showLeaderLines val="1"/>
          </c:dLbls>
          <c:cat>
            <c:strRef>
              <c:f>Metrics!$K$96:$K$99</c:f>
              <c:strCache>
                <c:ptCount val="4"/>
                <c:pt idx="0">
                  <c:v>Less than 25%</c:v>
                </c:pt>
                <c:pt idx="1">
                  <c:v>25% - 50%</c:v>
                </c:pt>
                <c:pt idx="2">
                  <c:v>51% - 75%</c:v>
                </c:pt>
                <c:pt idx="3">
                  <c:v>75% +</c:v>
                </c:pt>
              </c:strCache>
            </c:strRef>
          </c:cat>
          <c:val>
            <c:numRef>
              <c:f>Metrics!$L$96:$L$99</c:f>
              <c:numCache>
                <c:formatCode>_-* #,##0_-;\-* #,##0_-;_-* "-"??_-;_-@_-</c:formatCode>
                <c:ptCount val="4"/>
                <c:pt idx="0">
                  <c:v>7</c:v>
                </c:pt>
                <c:pt idx="1">
                  <c:v>5</c:v>
                </c:pt>
                <c:pt idx="2">
                  <c:v>6</c:v>
                </c:pt>
                <c:pt idx="3">
                  <c:v>8</c:v>
                </c:pt>
              </c:numCache>
            </c:numRef>
          </c:val>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Time commitment required for market participation</a:t>
            </a:r>
          </a:p>
        </c:rich>
      </c:tx>
      <c:overlay val="0"/>
    </c:title>
    <c:autoTitleDeleted val="0"/>
    <c:plotArea>
      <c:layout/>
      <c:lineChart>
        <c:grouping val="standard"/>
        <c:varyColors val="0"/>
        <c:ser>
          <c:idx val="0"/>
          <c:order val="0"/>
          <c:cat>
            <c:strRef>
              <c:f>Metrics!$B$122:$B$128</c:f>
              <c:strCache>
                <c:ptCount val="7"/>
                <c:pt idx="0">
                  <c:v>0-10</c:v>
                </c:pt>
                <c:pt idx="1">
                  <c:v>10-20</c:v>
                </c:pt>
                <c:pt idx="2">
                  <c:v>20-30</c:v>
                </c:pt>
                <c:pt idx="3">
                  <c:v>30-40</c:v>
                </c:pt>
                <c:pt idx="4">
                  <c:v>40-70</c:v>
                </c:pt>
                <c:pt idx="5">
                  <c:v>70-100</c:v>
                </c:pt>
                <c:pt idx="6">
                  <c:v>100+</c:v>
                </c:pt>
              </c:strCache>
            </c:strRef>
          </c:cat>
          <c:val>
            <c:numRef>
              <c:f>Metrics!$C$122:$C$128</c:f>
              <c:numCache>
                <c:formatCode>General</c:formatCode>
                <c:ptCount val="7"/>
                <c:pt idx="0">
                  <c:v>9</c:v>
                </c:pt>
                <c:pt idx="1">
                  <c:v>5</c:v>
                </c:pt>
                <c:pt idx="2">
                  <c:v>3</c:v>
                </c:pt>
                <c:pt idx="3">
                  <c:v>4</c:v>
                </c:pt>
                <c:pt idx="4">
                  <c:v>4</c:v>
                </c:pt>
                <c:pt idx="5">
                  <c:v>1</c:v>
                </c:pt>
                <c:pt idx="6">
                  <c:v>0</c:v>
                </c:pt>
              </c:numCache>
            </c:numRef>
          </c:val>
          <c:smooth val="0"/>
        </c:ser>
        <c:dLbls>
          <c:showLegendKey val="0"/>
          <c:showVal val="0"/>
          <c:showCatName val="0"/>
          <c:showSerName val="0"/>
          <c:showPercent val="0"/>
          <c:showBubbleSize val="0"/>
        </c:dLbls>
        <c:marker val="1"/>
        <c:smooth val="0"/>
        <c:axId val="82893440"/>
        <c:axId val="84226816"/>
      </c:lineChart>
      <c:catAx>
        <c:axId val="82893440"/>
        <c:scaling>
          <c:orientation val="minMax"/>
        </c:scaling>
        <c:delete val="0"/>
        <c:axPos val="b"/>
        <c:title>
          <c:tx>
            <c:rich>
              <a:bodyPr/>
              <a:lstStyle/>
              <a:p>
                <a:pPr>
                  <a:defRPr/>
                </a:pPr>
                <a:r>
                  <a:rPr lang="en-US"/>
                  <a:t>Hours per week spent preparing for the market</a:t>
                </a:r>
              </a:p>
            </c:rich>
          </c:tx>
          <c:overlay val="0"/>
        </c:title>
        <c:majorTickMark val="out"/>
        <c:minorTickMark val="none"/>
        <c:tickLblPos val="nextTo"/>
        <c:crossAx val="84226816"/>
        <c:crosses val="autoZero"/>
        <c:auto val="1"/>
        <c:lblAlgn val="ctr"/>
        <c:lblOffset val="100"/>
        <c:noMultiLvlLbl val="0"/>
      </c:catAx>
      <c:valAx>
        <c:axId val="84226816"/>
        <c:scaling>
          <c:orientation val="minMax"/>
        </c:scaling>
        <c:delete val="0"/>
        <c:axPos val="l"/>
        <c:majorGridlines/>
        <c:title>
          <c:tx>
            <c:rich>
              <a:bodyPr rot="-5400000" vert="horz"/>
              <a:lstStyle/>
              <a:p>
                <a:pPr>
                  <a:defRPr sz="1000" b="1"/>
                </a:pPr>
                <a:r>
                  <a:rPr lang="en-US" sz="1000" b="1"/>
                  <a:t>Number of Vendors</a:t>
                </a:r>
              </a:p>
              <a:p>
                <a:pPr>
                  <a:defRPr sz="1000" b="1"/>
                </a:pPr>
                <a:endParaRPr lang="en-US" sz="1000" b="1"/>
              </a:p>
            </c:rich>
          </c:tx>
          <c:layout>
            <c:manualLayout>
              <c:xMode val="edge"/>
              <c:yMode val="edge"/>
              <c:x val="1.94444444444444E-2"/>
              <c:y val="0.22921478565179401"/>
            </c:manualLayout>
          </c:layout>
          <c:overlay val="0"/>
        </c:title>
        <c:numFmt formatCode="General" sourceLinked="1"/>
        <c:majorTickMark val="out"/>
        <c:minorTickMark val="none"/>
        <c:tickLblPos val="nextTo"/>
        <c:crossAx val="82893440"/>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en-US" sz="1200"/>
              <a:t>Product Mix of Farm Fresh Food</a:t>
            </a:r>
          </a:p>
        </c:rich>
      </c:tx>
      <c:layout>
        <c:manualLayout>
          <c:xMode val="edge"/>
          <c:yMode val="edge"/>
          <c:x val="0.30205722972907856"/>
          <c:y val="5.2009436901979893E-2"/>
        </c:manualLayout>
      </c:layout>
      <c:overlay val="0"/>
    </c:title>
    <c:autoTitleDeleted val="0"/>
    <c:plotArea>
      <c:layout>
        <c:manualLayout>
          <c:layoutTarget val="inner"/>
          <c:xMode val="edge"/>
          <c:yMode val="edge"/>
          <c:x val="0.27229396325459299"/>
          <c:y val="0.15108814523184599"/>
          <c:w val="0.69715048118985101"/>
          <c:h val="0.72391185476815501"/>
        </c:manualLayout>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Metrics!$B$166:$B$172</c:f>
              <c:strCache>
                <c:ptCount val="7"/>
                <c:pt idx="0">
                  <c:v>Vegetables</c:v>
                </c:pt>
                <c:pt idx="1">
                  <c:v>Fruit</c:v>
                </c:pt>
                <c:pt idx="2">
                  <c:v>Meat/Poultry/Fish</c:v>
                </c:pt>
                <c:pt idx="3">
                  <c:v>Dairy/Eggs</c:v>
                </c:pt>
                <c:pt idx="4">
                  <c:v>Wild/Foraged Foods</c:v>
                </c:pt>
                <c:pt idx="5">
                  <c:v>Honey/Maple Syrup</c:v>
                </c:pt>
                <c:pt idx="6">
                  <c:v>Other</c:v>
                </c:pt>
              </c:strCache>
            </c:strRef>
          </c:cat>
          <c:val>
            <c:numRef>
              <c:f>Metrics!$C$166:$C$172</c:f>
              <c:numCache>
                <c:formatCode>General</c:formatCode>
                <c:ptCount val="7"/>
                <c:pt idx="0">
                  <c:v>138</c:v>
                </c:pt>
                <c:pt idx="1">
                  <c:v>29</c:v>
                </c:pt>
                <c:pt idx="2">
                  <c:v>3</c:v>
                </c:pt>
                <c:pt idx="3">
                  <c:v>3</c:v>
                </c:pt>
                <c:pt idx="4">
                  <c:v>7</c:v>
                </c:pt>
                <c:pt idx="5">
                  <c:v>6</c:v>
                </c:pt>
                <c:pt idx="6">
                  <c:v>1</c:v>
                </c:pt>
              </c:numCache>
            </c:numRef>
          </c:val>
        </c:ser>
        <c:dLbls>
          <c:showLegendKey val="0"/>
          <c:showVal val="0"/>
          <c:showCatName val="0"/>
          <c:showSerName val="0"/>
          <c:showPercent val="0"/>
          <c:showBubbleSize val="0"/>
        </c:dLbls>
        <c:gapWidth val="31"/>
        <c:axId val="84255872"/>
        <c:axId val="84257408"/>
      </c:barChart>
      <c:catAx>
        <c:axId val="84255872"/>
        <c:scaling>
          <c:orientation val="maxMin"/>
        </c:scaling>
        <c:delete val="0"/>
        <c:axPos val="l"/>
        <c:majorTickMark val="out"/>
        <c:minorTickMark val="none"/>
        <c:tickLblPos val="nextTo"/>
        <c:crossAx val="84257408"/>
        <c:crosses val="autoZero"/>
        <c:auto val="1"/>
        <c:lblAlgn val="ctr"/>
        <c:lblOffset val="100"/>
        <c:noMultiLvlLbl val="0"/>
      </c:catAx>
      <c:valAx>
        <c:axId val="84257408"/>
        <c:scaling>
          <c:orientation val="minMax"/>
        </c:scaling>
        <c:delete val="1"/>
        <c:axPos val="t"/>
        <c:title>
          <c:tx>
            <c:rich>
              <a:bodyPr/>
              <a:lstStyle/>
              <a:p>
                <a:pPr>
                  <a:defRPr/>
                </a:pPr>
                <a:r>
                  <a:rPr lang="en-US"/>
                  <a:t>Number of Varieties Produced/Sold at the Market</a:t>
                </a:r>
              </a:p>
            </c:rich>
          </c:tx>
          <c:layout>
            <c:manualLayout>
              <c:xMode val="edge"/>
              <c:yMode val="edge"/>
              <c:x val="0.31737596955166758"/>
              <c:y val="0.88338789469498136"/>
            </c:manualLayout>
          </c:layout>
          <c:overlay val="0"/>
        </c:title>
        <c:numFmt formatCode="General" sourceLinked="1"/>
        <c:majorTickMark val="out"/>
        <c:minorTickMark val="none"/>
        <c:tickLblPos val="none"/>
        <c:crossAx val="8425587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Specialty Crops &amp; Product Varieties Sold</a:t>
            </a:r>
          </a:p>
        </c:rich>
      </c:tx>
      <c:overlay val="0"/>
    </c:title>
    <c:autoTitleDeleted val="0"/>
    <c:plotArea>
      <c:layout>
        <c:manualLayout>
          <c:layoutTarget val="inner"/>
          <c:xMode val="edge"/>
          <c:yMode val="edge"/>
          <c:x val="0.31495596428987999"/>
          <c:y val="0.16407271366027201"/>
          <c:w val="0.655182143434899"/>
          <c:h val="0.69716402283299295"/>
        </c:manualLayout>
      </c:layout>
      <c:barChart>
        <c:barDir val="bar"/>
        <c:grouping val="clustered"/>
        <c:varyColors val="1"/>
        <c:ser>
          <c:idx val="0"/>
          <c:order val="0"/>
          <c:invertIfNegative val="0"/>
          <c:dLbls>
            <c:dLblPos val="outEnd"/>
            <c:showLegendKey val="0"/>
            <c:showVal val="1"/>
            <c:showCatName val="0"/>
            <c:showSerName val="0"/>
            <c:showPercent val="0"/>
            <c:showBubbleSize val="0"/>
            <c:showLeaderLines val="0"/>
          </c:dLbls>
          <c:cat>
            <c:strRef>
              <c:f>Metrics!$B$198:$B$207</c:f>
              <c:strCache>
                <c:ptCount val="10"/>
                <c:pt idx="0">
                  <c:v>Conventional</c:v>
                </c:pt>
                <c:pt idx="1">
                  <c:v>Organic (Certified)</c:v>
                </c:pt>
                <c:pt idx="2">
                  <c:v>Non-Certified Organic</c:v>
                </c:pt>
                <c:pt idx="3">
                  <c:v>Heirloom/Heritage</c:v>
                </c:pt>
                <c:pt idx="4">
                  <c:v>Biodynamic</c:v>
                </c:pt>
                <c:pt idx="5">
                  <c:v>Hothouse</c:v>
                </c:pt>
                <c:pt idx="6">
                  <c:v>Hydroponic</c:v>
                </c:pt>
                <c:pt idx="7">
                  <c:v>Permaculture</c:v>
                </c:pt>
                <c:pt idx="8">
                  <c:v>Non-GMO</c:v>
                </c:pt>
                <c:pt idx="9">
                  <c:v>Other</c:v>
                </c:pt>
              </c:strCache>
            </c:strRef>
          </c:cat>
          <c:val>
            <c:numRef>
              <c:f>Metrics!$C$198:$C$207</c:f>
              <c:numCache>
                <c:formatCode>General</c:formatCode>
                <c:ptCount val="10"/>
                <c:pt idx="0">
                  <c:v>0</c:v>
                </c:pt>
                <c:pt idx="1">
                  <c:v>3</c:v>
                </c:pt>
                <c:pt idx="2">
                  <c:v>0</c:v>
                </c:pt>
                <c:pt idx="3">
                  <c:v>3</c:v>
                </c:pt>
                <c:pt idx="4">
                  <c:v>0</c:v>
                </c:pt>
                <c:pt idx="5">
                  <c:v>0</c:v>
                </c:pt>
                <c:pt idx="6">
                  <c:v>0</c:v>
                </c:pt>
                <c:pt idx="7">
                  <c:v>1</c:v>
                </c:pt>
                <c:pt idx="8">
                  <c:v>3</c:v>
                </c:pt>
                <c:pt idx="9">
                  <c:v>1</c:v>
                </c:pt>
              </c:numCache>
            </c:numRef>
          </c:val>
        </c:ser>
        <c:dLbls>
          <c:showLegendKey val="0"/>
          <c:showVal val="0"/>
          <c:showCatName val="0"/>
          <c:showSerName val="0"/>
          <c:showPercent val="0"/>
          <c:showBubbleSize val="0"/>
        </c:dLbls>
        <c:gapWidth val="25"/>
        <c:axId val="85015552"/>
        <c:axId val="85017344"/>
      </c:barChart>
      <c:catAx>
        <c:axId val="85015552"/>
        <c:scaling>
          <c:orientation val="maxMin"/>
        </c:scaling>
        <c:delete val="0"/>
        <c:axPos val="l"/>
        <c:majorTickMark val="out"/>
        <c:minorTickMark val="none"/>
        <c:tickLblPos val="nextTo"/>
        <c:crossAx val="85017344"/>
        <c:crosses val="autoZero"/>
        <c:auto val="1"/>
        <c:lblAlgn val="ctr"/>
        <c:lblOffset val="100"/>
        <c:noMultiLvlLbl val="0"/>
      </c:catAx>
      <c:valAx>
        <c:axId val="85017344"/>
        <c:scaling>
          <c:orientation val="minMax"/>
        </c:scaling>
        <c:delete val="1"/>
        <c:axPos val="t"/>
        <c:title>
          <c:tx>
            <c:rich>
              <a:bodyPr/>
              <a:lstStyle/>
              <a:p>
                <a:pPr>
                  <a:defRPr sz="800"/>
                </a:pPr>
                <a:r>
                  <a:rPr lang="en-US" sz="800"/>
                  <a:t>Number of Vendors Producing with These Methods</a:t>
                </a:r>
              </a:p>
            </c:rich>
          </c:tx>
          <c:layout>
            <c:manualLayout>
              <c:xMode val="edge"/>
              <c:yMode val="edge"/>
              <c:x val="0.35532030759159899"/>
              <c:y val="0.89550570444802502"/>
            </c:manualLayout>
          </c:layout>
          <c:overlay val="0"/>
        </c:title>
        <c:numFmt formatCode="General" sourceLinked="1"/>
        <c:majorTickMark val="out"/>
        <c:minorTickMark val="none"/>
        <c:tickLblPos val="none"/>
        <c:crossAx val="85015552"/>
        <c:crosses val="autoZero"/>
        <c:crossBetween val="between"/>
      </c:valAx>
    </c:plotArea>
    <c:plotVisOnly val="1"/>
    <c:dispBlanksAs val="gap"/>
    <c:showDLblsOverMax val="0"/>
  </c:chart>
  <c:spPr>
    <a:ln>
      <a:noFill/>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26" Type="http://schemas.openxmlformats.org/officeDocument/2006/relationships/chart" Target="../charts/chart29.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8.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image" Target="../media/image2.jpeg"/><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8</xdr:col>
      <xdr:colOff>114300</xdr:colOff>
      <xdr:row>3</xdr:row>
      <xdr:rowOff>152400</xdr:rowOff>
    </xdr:from>
    <xdr:to>
      <xdr:col>13</xdr:col>
      <xdr:colOff>514350</xdr:colOff>
      <xdr:row>11</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21</xdr:row>
      <xdr:rowOff>152400</xdr:rowOff>
    </xdr:from>
    <xdr:to>
      <xdr:col>8</xdr:col>
      <xdr:colOff>228600</xdr:colOff>
      <xdr:row>35</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123825</xdr:colOff>
      <xdr:row>42</xdr:row>
      <xdr:rowOff>47625</xdr:rowOff>
    </xdr:from>
    <xdr:to>
      <xdr:col>12</xdr:col>
      <xdr:colOff>257175</xdr:colOff>
      <xdr:row>54</xdr:row>
      <xdr:rowOff>123825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54</xdr:row>
      <xdr:rowOff>152400</xdr:rowOff>
    </xdr:from>
    <xdr:to>
      <xdr:col>7</xdr:col>
      <xdr:colOff>419099</xdr:colOff>
      <xdr:row>68</xdr:row>
      <xdr:rowOff>142875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597408</xdr:colOff>
      <xdr:row>41</xdr:row>
      <xdr:rowOff>71629</xdr:rowOff>
    </xdr:from>
    <xdr:to>
      <xdr:col>7</xdr:col>
      <xdr:colOff>115840</xdr:colOff>
      <xdr:row>54</xdr:row>
      <xdr:rowOff>164592</xdr:rowOff>
    </xdr:to>
    <xdr:grpSp>
      <xdr:nvGrpSpPr>
        <xdr:cNvPr id="18" name="Group 17"/>
        <xdr:cNvGrpSpPr/>
      </xdr:nvGrpSpPr>
      <xdr:grpSpPr>
        <a:xfrm>
          <a:off x="1283208" y="7882129"/>
          <a:ext cx="3633232" cy="2569463"/>
          <a:chOff x="1257300" y="8010526"/>
          <a:chExt cx="3562350" cy="2609849"/>
        </a:xfrm>
      </xdr:grpSpPr>
      <xdr:sp macro="" textlink="">
        <xdr:nvSpPr>
          <xdr:cNvPr id="4" name="Oval 3"/>
          <xdr:cNvSpPr/>
        </xdr:nvSpPr>
        <xdr:spPr>
          <a:xfrm>
            <a:off x="1400175" y="8010526"/>
            <a:ext cx="2057400" cy="190499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5" name="Oval 4"/>
          <xdr:cNvSpPr/>
        </xdr:nvSpPr>
        <xdr:spPr>
          <a:xfrm>
            <a:off x="1609725" y="8286749"/>
            <a:ext cx="1666875" cy="15906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en-US" sz="1100"/>
          </a:p>
        </xdr:txBody>
      </xdr:sp>
      <xdr:sp macro="" textlink="">
        <xdr:nvSpPr>
          <xdr:cNvPr id="6" name="Oval 5"/>
          <xdr:cNvSpPr/>
        </xdr:nvSpPr>
        <xdr:spPr>
          <a:xfrm>
            <a:off x="1781175" y="8515351"/>
            <a:ext cx="1343025" cy="1295399"/>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n-US" sz="1100"/>
          </a:p>
        </xdr:txBody>
      </xdr:sp>
      <xdr:sp macro="" textlink="">
        <xdr:nvSpPr>
          <xdr:cNvPr id="7" name="Oval 6"/>
          <xdr:cNvSpPr/>
        </xdr:nvSpPr>
        <xdr:spPr>
          <a:xfrm>
            <a:off x="1971676" y="8782051"/>
            <a:ext cx="952500" cy="99059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endParaRPr lang="en-US" sz="1100"/>
          </a:p>
        </xdr:txBody>
      </xdr:sp>
      <xdr:sp macro="" textlink="">
        <xdr:nvSpPr>
          <xdr:cNvPr id="8" name="TextBox 7"/>
          <xdr:cNvSpPr txBox="1"/>
        </xdr:nvSpPr>
        <xdr:spPr>
          <a:xfrm>
            <a:off x="1905000" y="8086725"/>
            <a:ext cx="1466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Household Revenue</a:t>
            </a:r>
          </a:p>
        </xdr:txBody>
      </xdr:sp>
      <xdr:sp macro="" textlink="">
        <xdr:nvSpPr>
          <xdr:cNvPr id="9" name="TextBox 8"/>
          <xdr:cNvSpPr txBox="1"/>
        </xdr:nvSpPr>
        <xdr:spPr>
          <a:xfrm>
            <a:off x="2019299" y="8372475"/>
            <a:ext cx="1133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Farm</a:t>
            </a:r>
            <a:r>
              <a:rPr lang="en-US" sz="800" b="1" baseline="0">
                <a:solidFill>
                  <a:schemeClr val="bg1"/>
                </a:solidFill>
              </a:rPr>
              <a:t> Revenue</a:t>
            </a:r>
            <a:endParaRPr lang="en-US" sz="800" b="1">
              <a:solidFill>
                <a:schemeClr val="bg1"/>
              </a:solidFill>
            </a:endParaRPr>
          </a:p>
        </xdr:txBody>
      </xdr:sp>
      <xdr:sp macro="" textlink="">
        <xdr:nvSpPr>
          <xdr:cNvPr id="10" name="TextBox 9"/>
          <xdr:cNvSpPr txBox="1"/>
        </xdr:nvSpPr>
        <xdr:spPr>
          <a:xfrm>
            <a:off x="2047875" y="8610600"/>
            <a:ext cx="1171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Product Sales</a:t>
            </a:r>
          </a:p>
        </xdr:txBody>
      </xdr:sp>
      <xdr:sp macro="" textlink="">
        <xdr:nvSpPr>
          <xdr:cNvPr id="11" name="TextBox 10"/>
          <xdr:cNvSpPr txBox="1"/>
        </xdr:nvSpPr>
        <xdr:spPr>
          <a:xfrm>
            <a:off x="2076449" y="8867775"/>
            <a:ext cx="1019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solidFill>
                  <a:schemeClr val="bg1"/>
                </a:solidFill>
              </a:rPr>
              <a:t>Market Sales</a:t>
            </a:r>
          </a:p>
        </xdr:txBody>
      </xdr:sp>
      <xdr:cxnSp macro="">
        <xdr:nvCxnSpPr>
          <xdr:cNvPr id="13" name="Straight Connector 12"/>
          <xdr:cNvCxnSpPr>
            <a:stCxn id="9" idx="0"/>
          </xdr:cNvCxnSpPr>
        </xdr:nvCxnSpPr>
        <xdr:spPr>
          <a:xfrm>
            <a:off x="2586037" y="8372475"/>
            <a:ext cx="2233613" cy="76200"/>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14" name="Straight Connector 13"/>
          <xdr:cNvCxnSpPr/>
        </xdr:nvCxnSpPr>
        <xdr:spPr>
          <a:xfrm>
            <a:off x="2552700" y="9829800"/>
            <a:ext cx="2266950" cy="400050"/>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24" name="Straight Connector 23"/>
          <xdr:cNvCxnSpPr/>
        </xdr:nvCxnSpPr>
        <xdr:spPr>
          <a:xfrm flipH="1">
            <a:off x="1257300" y="9001125"/>
            <a:ext cx="657226" cy="1600200"/>
          </a:xfrm>
          <a:prstGeom prst="line">
            <a:avLst/>
          </a:prstGeom>
          <a:ln w="12700"/>
        </xdr:spPr>
        <xdr:style>
          <a:lnRef idx="1">
            <a:schemeClr val="accent3"/>
          </a:lnRef>
          <a:fillRef idx="0">
            <a:schemeClr val="accent3"/>
          </a:fillRef>
          <a:effectRef idx="0">
            <a:schemeClr val="accent3"/>
          </a:effectRef>
          <a:fontRef idx="minor">
            <a:schemeClr val="tx1"/>
          </a:fontRef>
        </xdr:style>
      </xdr:cxnSp>
      <xdr:cxnSp macro="">
        <xdr:nvCxnSpPr>
          <xdr:cNvPr id="25" name="Straight Connector 24"/>
          <xdr:cNvCxnSpPr/>
        </xdr:nvCxnSpPr>
        <xdr:spPr>
          <a:xfrm>
            <a:off x="3000375" y="9144000"/>
            <a:ext cx="828675" cy="1476375"/>
          </a:xfrm>
          <a:prstGeom prst="line">
            <a:avLst/>
          </a:prstGeom>
          <a:ln w="12700"/>
        </xdr:spPr>
        <xdr:style>
          <a:lnRef idx="1">
            <a:schemeClr val="accent3"/>
          </a:lnRef>
          <a:fillRef idx="0">
            <a:schemeClr val="accent3"/>
          </a:fillRef>
          <a:effectRef idx="0">
            <a:schemeClr val="accent3"/>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618619</xdr:colOff>
      <xdr:row>6</xdr:row>
      <xdr:rowOff>171354</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800" y="1800225"/>
          <a:ext cx="4047619" cy="771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1590674</xdr:colOff>
      <xdr:row>56</xdr:row>
      <xdr:rowOff>41961</xdr:rowOff>
    </xdr:from>
    <xdr:to>
      <xdr:col>14</xdr:col>
      <xdr:colOff>545508</xdr:colOff>
      <xdr:row>72</xdr:row>
      <xdr:rowOff>62715</xdr:rowOff>
    </xdr:to>
    <xdr:pic>
      <xdr:nvPicPr>
        <xdr:cNvPr id="15" name="Content Placeholder 3" descr="word cloud test.JPG"/>
        <xdr:cNvPicPr>
          <a:picLocks noGrp="1" noChangeAspect="1"/>
        </xdr:cNvPicPr>
      </xdr:nvPicPr>
      <xdr:blipFill>
        <a:blip xmlns:r="http://schemas.openxmlformats.org/officeDocument/2006/relationships" r:embed="rId1"/>
        <a:srcRect/>
        <a:stretch>
          <a:fillRect/>
        </a:stretch>
      </xdr:blipFill>
      <xdr:spPr bwMode="auto">
        <a:xfrm>
          <a:off x="9372599" y="11043336"/>
          <a:ext cx="4060384" cy="3072713"/>
        </a:xfrm>
        <a:prstGeom prst="rect">
          <a:avLst/>
        </a:prstGeom>
        <a:noFill/>
        <a:ln w="9525">
          <a:noFill/>
          <a:miter lim="800000"/>
          <a:headEnd/>
          <a:tailEnd/>
        </a:ln>
      </xdr:spPr>
    </xdr:pic>
    <xdr:clientData/>
  </xdr:twoCellAnchor>
  <xdr:twoCellAnchor>
    <xdr:from>
      <xdr:col>10</xdr:col>
      <xdr:colOff>1295400</xdr:colOff>
      <xdr:row>76</xdr:row>
      <xdr:rowOff>127000</xdr:rowOff>
    </xdr:from>
    <xdr:to>
      <xdr:col>15</xdr:col>
      <xdr:colOff>469900</xdr:colOff>
      <xdr:row>90</xdr:row>
      <xdr:rowOff>60325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xdr:colOff>
      <xdr:row>101</xdr:row>
      <xdr:rowOff>231775</xdr:rowOff>
    </xdr:from>
    <xdr:to>
      <xdr:col>13</xdr:col>
      <xdr:colOff>433388</xdr:colOff>
      <xdr:row>117</xdr:row>
      <xdr:rowOff>136524</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1457325</xdr:colOff>
      <xdr:row>119</xdr:row>
      <xdr:rowOff>95250</xdr:rowOff>
    </xdr:from>
    <xdr:to>
      <xdr:col>16</xdr:col>
      <xdr:colOff>533400</xdr:colOff>
      <xdr:row>132</xdr:row>
      <xdr:rowOff>133350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409574</xdr:colOff>
      <xdr:row>163</xdr:row>
      <xdr:rowOff>85725</xdr:rowOff>
    </xdr:from>
    <xdr:to>
      <xdr:col>13</xdr:col>
      <xdr:colOff>609600</xdr:colOff>
      <xdr:row>176</xdr:row>
      <xdr:rowOff>88900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215899</xdr:colOff>
      <xdr:row>195</xdr:row>
      <xdr:rowOff>50800</xdr:rowOff>
    </xdr:from>
    <xdr:to>
      <xdr:col>15</xdr:col>
      <xdr:colOff>516730</xdr:colOff>
      <xdr:row>209</xdr:row>
      <xdr:rowOff>99218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271462</xdr:colOff>
      <xdr:row>5</xdr:row>
      <xdr:rowOff>85725</xdr:rowOff>
    </xdr:from>
    <xdr:to>
      <xdr:col>18</xdr:col>
      <xdr:colOff>428625</xdr:colOff>
      <xdr:row>17</xdr:row>
      <xdr:rowOff>73820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1276350</xdr:colOff>
      <xdr:row>21</xdr:row>
      <xdr:rowOff>38101</xdr:rowOff>
    </xdr:from>
    <xdr:to>
      <xdr:col>14</xdr:col>
      <xdr:colOff>381000</xdr:colOff>
      <xdr:row>33</xdr:row>
      <xdr:rowOff>25401</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7527</xdr:colOff>
      <xdr:row>222</xdr:row>
      <xdr:rowOff>165100</xdr:rowOff>
    </xdr:from>
    <xdr:to>
      <xdr:col>13</xdr:col>
      <xdr:colOff>558801</xdr:colOff>
      <xdr:row>235</xdr:row>
      <xdr:rowOff>115222</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264868</xdr:colOff>
      <xdr:row>306</xdr:row>
      <xdr:rowOff>228601</xdr:rowOff>
    </xdr:from>
    <xdr:to>
      <xdr:col>12</xdr:col>
      <xdr:colOff>596899</xdr:colOff>
      <xdr:row>319</xdr:row>
      <xdr:rowOff>234518</xdr:rowOff>
    </xdr:to>
    <xdr:grpSp>
      <xdr:nvGrpSpPr>
        <xdr:cNvPr id="27" name="Group 26"/>
        <xdr:cNvGrpSpPr/>
      </xdr:nvGrpSpPr>
      <xdr:grpSpPr>
        <a:xfrm>
          <a:off x="9662868" y="60350401"/>
          <a:ext cx="4103931" cy="2625292"/>
          <a:chOff x="1400175" y="8003539"/>
          <a:chExt cx="2611941" cy="2616836"/>
        </a:xfrm>
      </xdr:grpSpPr>
      <xdr:sp macro="" textlink="">
        <xdr:nvSpPr>
          <xdr:cNvPr id="29" name="Oval 28"/>
          <xdr:cNvSpPr/>
        </xdr:nvSpPr>
        <xdr:spPr>
          <a:xfrm>
            <a:off x="1400175" y="8010526"/>
            <a:ext cx="2057400" cy="1904999"/>
          </a:xfrm>
          <a:prstGeom prst="ellipse">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32" name="Oval 31"/>
          <xdr:cNvSpPr/>
        </xdr:nvSpPr>
        <xdr:spPr>
          <a:xfrm>
            <a:off x="1609725" y="8286749"/>
            <a:ext cx="1666875" cy="15906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en-US" sz="1100"/>
          </a:p>
        </xdr:txBody>
      </xdr:sp>
      <xdr:sp macro="" textlink="">
        <xdr:nvSpPr>
          <xdr:cNvPr id="33" name="Oval 32"/>
          <xdr:cNvSpPr/>
        </xdr:nvSpPr>
        <xdr:spPr>
          <a:xfrm>
            <a:off x="1781175" y="8515351"/>
            <a:ext cx="1343025" cy="1295399"/>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n-US" sz="1100"/>
          </a:p>
        </xdr:txBody>
      </xdr:sp>
      <xdr:sp macro="" textlink="">
        <xdr:nvSpPr>
          <xdr:cNvPr id="34" name="Oval 33"/>
          <xdr:cNvSpPr/>
        </xdr:nvSpPr>
        <xdr:spPr>
          <a:xfrm>
            <a:off x="1971676" y="8782051"/>
            <a:ext cx="952500" cy="99059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endParaRPr lang="en-US" sz="1100"/>
          </a:p>
        </xdr:txBody>
      </xdr:sp>
      <xdr:sp macro="" textlink="">
        <xdr:nvSpPr>
          <xdr:cNvPr id="35" name="TextBox 34"/>
          <xdr:cNvSpPr txBox="1"/>
        </xdr:nvSpPr>
        <xdr:spPr>
          <a:xfrm>
            <a:off x="1905000" y="8086725"/>
            <a:ext cx="14668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Household Revenue</a:t>
            </a:r>
          </a:p>
        </xdr:txBody>
      </xdr:sp>
      <xdr:sp macro="" textlink="">
        <xdr:nvSpPr>
          <xdr:cNvPr id="36" name="TextBox 35"/>
          <xdr:cNvSpPr txBox="1"/>
        </xdr:nvSpPr>
        <xdr:spPr>
          <a:xfrm>
            <a:off x="2019299" y="8372475"/>
            <a:ext cx="11334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Farm</a:t>
            </a:r>
            <a:r>
              <a:rPr lang="en-US" sz="1100" b="1" baseline="0">
                <a:solidFill>
                  <a:schemeClr val="bg1"/>
                </a:solidFill>
              </a:rPr>
              <a:t> Revenue</a:t>
            </a:r>
            <a:endParaRPr lang="en-US" sz="1100" b="1">
              <a:solidFill>
                <a:schemeClr val="bg1"/>
              </a:solidFill>
            </a:endParaRPr>
          </a:p>
        </xdr:txBody>
      </xdr:sp>
      <xdr:sp macro="" textlink="">
        <xdr:nvSpPr>
          <xdr:cNvPr id="37" name="TextBox 36"/>
          <xdr:cNvSpPr txBox="1"/>
        </xdr:nvSpPr>
        <xdr:spPr>
          <a:xfrm>
            <a:off x="2047875" y="8610600"/>
            <a:ext cx="1171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bg1"/>
                </a:solidFill>
              </a:rPr>
              <a:t>Product Sales</a:t>
            </a:r>
          </a:p>
        </xdr:txBody>
      </xdr:sp>
      <xdr:sp macro="" textlink="">
        <xdr:nvSpPr>
          <xdr:cNvPr id="38" name="TextBox 37"/>
          <xdr:cNvSpPr txBox="1"/>
        </xdr:nvSpPr>
        <xdr:spPr>
          <a:xfrm>
            <a:off x="2076449" y="8867775"/>
            <a:ext cx="1019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bg1"/>
                </a:solidFill>
              </a:rPr>
              <a:t>Market Sales</a:t>
            </a:r>
          </a:p>
        </xdr:txBody>
      </xdr:sp>
      <xdr:cxnSp macro="">
        <xdr:nvCxnSpPr>
          <xdr:cNvPr id="39" name="Straight Connector 38"/>
          <xdr:cNvCxnSpPr>
            <a:stCxn id="36" idx="0"/>
          </xdr:cNvCxnSpPr>
        </xdr:nvCxnSpPr>
        <xdr:spPr>
          <a:xfrm flipV="1">
            <a:off x="2586036" y="8003539"/>
            <a:ext cx="1392175" cy="368936"/>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40" name="Straight Connector 39"/>
          <xdr:cNvCxnSpPr/>
        </xdr:nvCxnSpPr>
        <xdr:spPr>
          <a:xfrm>
            <a:off x="2552700" y="9829800"/>
            <a:ext cx="1459416" cy="483311"/>
          </a:xfrm>
          <a:prstGeom prst="line">
            <a:avLst/>
          </a:prstGeom>
          <a:ln/>
        </xdr:spPr>
        <xdr:style>
          <a:lnRef idx="1">
            <a:schemeClr val="accent2"/>
          </a:lnRef>
          <a:fillRef idx="0">
            <a:schemeClr val="accent2"/>
          </a:fillRef>
          <a:effectRef idx="0">
            <a:schemeClr val="accent2"/>
          </a:effectRef>
          <a:fontRef idx="minor">
            <a:schemeClr val="tx1"/>
          </a:fontRef>
        </xdr:style>
      </xdr:cxnSp>
      <xdr:cxnSp macro="">
        <xdr:nvCxnSpPr>
          <xdr:cNvPr id="41" name="Straight Connector 40"/>
          <xdr:cNvCxnSpPr/>
        </xdr:nvCxnSpPr>
        <xdr:spPr>
          <a:xfrm flipH="1">
            <a:off x="1469209" y="9001125"/>
            <a:ext cx="445317" cy="1614552"/>
          </a:xfrm>
          <a:prstGeom prst="line">
            <a:avLst/>
          </a:prstGeom>
          <a:ln w="12700"/>
        </xdr:spPr>
        <xdr:style>
          <a:lnRef idx="1">
            <a:schemeClr val="accent3"/>
          </a:lnRef>
          <a:fillRef idx="0">
            <a:schemeClr val="accent3"/>
          </a:fillRef>
          <a:effectRef idx="0">
            <a:schemeClr val="accent3"/>
          </a:effectRef>
          <a:fontRef idx="minor">
            <a:schemeClr val="tx1"/>
          </a:fontRef>
        </xdr:style>
      </xdr:cxnSp>
      <xdr:cxnSp macro="">
        <xdr:nvCxnSpPr>
          <xdr:cNvPr id="42" name="Straight Connector 41"/>
          <xdr:cNvCxnSpPr/>
        </xdr:nvCxnSpPr>
        <xdr:spPr>
          <a:xfrm>
            <a:off x="3000375" y="9144000"/>
            <a:ext cx="828675" cy="1476375"/>
          </a:xfrm>
          <a:prstGeom prst="line">
            <a:avLst/>
          </a:prstGeom>
          <a:ln w="12700"/>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13</xdr:col>
      <xdr:colOff>104775</xdr:colOff>
      <xdr:row>281</xdr:row>
      <xdr:rowOff>63500</xdr:rowOff>
    </xdr:from>
    <xdr:to>
      <xdr:col>18</xdr:col>
      <xdr:colOff>546100</xdr:colOff>
      <xdr:row>294</xdr:row>
      <xdr:rowOff>11907</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547687</xdr:colOff>
      <xdr:row>306</xdr:row>
      <xdr:rowOff>190500</xdr:rowOff>
    </xdr:from>
    <xdr:to>
      <xdr:col>17</xdr:col>
      <xdr:colOff>440531</xdr:colOff>
      <xdr:row>318</xdr:row>
      <xdr:rowOff>119063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762000</xdr:colOff>
      <xdr:row>319</xdr:row>
      <xdr:rowOff>214313</xdr:rowOff>
    </xdr:from>
    <xdr:to>
      <xdr:col>13</xdr:col>
      <xdr:colOff>273844</xdr:colOff>
      <xdr:row>333</xdr:row>
      <xdr:rowOff>71438</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658278</xdr:colOff>
      <xdr:row>389</xdr:row>
      <xdr:rowOff>74916</xdr:rowOff>
    </xdr:from>
    <xdr:to>
      <xdr:col>14</xdr:col>
      <xdr:colOff>181939</xdr:colOff>
      <xdr:row>398</xdr:row>
      <xdr:rowOff>164854</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510184</xdr:colOff>
      <xdr:row>449</xdr:row>
      <xdr:rowOff>203200</xdr:rowOff>
    </xdr:from>
    <xdr:to>
      <xdr:col>18</xdr:col>
      <xdr:colOff>482600</xdr:colOff>
      <xdr:row>461</xdr:row>
      <xdr:rowOff>171236</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785054</xdr:colOff>
      <xdr:row>540</xdr:row>
      <xdr:rowOff>127000</xdr:rowOff>
    </xdr:from>
    <xdr:to>
      <xdr:col>14</xdr:col>
      <xdr:colOff>736600</xdr:colOff>
      <xdr:row>550</xdr:row>
      <xdr:rowOff>190500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863601</xdr:colOff>
      <xdr:row>528</xdr:row>
      <xdr:rowOff>154057</xdr:rowOff>
    </xdr:from>
    <xdr:to>
      <xdr:col>14</xdr:col>
      <xdr:colOff>673100</xdr:colOff>
      <xdr:row>538</xdr:row>
      <xdr:rowOff>76200</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52051</xdr:colOff>
      <xdr:row>367</xdr:row>
      <xdr:rowOff>29539</xdr:rowOff>
    </xdr:from>
    <xdr:to>
      <xdr:col>13</xdr:col>
      <xdr:colOff>431801</xdr:colOff>
      <xdr:row>378</xdr:row>
      <xdr:rowOff>38100</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65190</xdr:colOff>
      <xdr:row>340</xdr:row>
      <xdr:rowOff>114727</xdr:rowOff>
    </xdr:from>
    <xdr:to>
      <xdr:col>13</xdr:col>
      <xdr:colOff>575609</xdr:colOff>
      <xdr:row>348</xdr:row>
      <xdr:rowOff>65372</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32107</xdr:colOff>
      <xdr:row>352</xdr:row>
      <xdr:rowOff>53512</xdr:rowOff>
    </xdr:from>
    <xdr:to>
      <xdr:col>14</xdr:col>
      <xdr:colOff>310366</xdr:colOff>
      <xdr:row>361</xdr:row>
      <xdr:rowOff>171237</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1749</xdr:colOff>
      <xdr:row>410</xdr:row>
      <xdr:rowOff>965201</xdr:rowOff>
    </xdr:from>
    <xdr:to>
      <xdr:col>14</xdr:col>
      <xdr:colOff>25400</xdr:colOff>
      <xdr:row>421</xdr:row>
      <xdr:rowOff>103535</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29856</xdr:colOff>
      <xdr:row>448</xdr:row>
      <xdr:rowOff>0</xdr:rowOff>
    </xdr:from>
    <xdr:to>
      <xdr:col>12</xdr:col>
      <xdr:colOff>901700</xdr:colOff>
      <xdr:row>459</xdr:row>
      <xdr:rowOff>68351</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xdr:col>
      <xdr:colOff>117077</xdr:colOff>
      <xdr:row>558</xdr:row>
      <xdr:rowOff>136071</xdr:rowOff>
    </xdr:from>
    <xdr:to>
      <xdr:col>18</xdr:col>
      <xdr:colOff>544285</xdr:colOff>
      <xdr:row>568</xdr:row>
      <xdr:rowOff>112712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14</xdr:col>
      <xdr:colOff>401052</xdr:colOff>
      <xdr:row>569</xdr:row>
      <xdr:rowOff>38878</xdr:rowOff>
    </xdr:from>
    <xdr:to>
      <xdr:col>18</xdr:col>
      <xdr:colOff>515127</xdr:colOff>
      <xdr:row>579</xdr:row>
      <xdr:rowOff>126667</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406273</xdr:colOff>
      <xdr:row>601</xdr:row>
      <xdr:rowOff>77756</xdr:rowOff>
    </xdr:from>
    <xdr:to>
      <xdr:col>18</xdr:col>
      <xdr:colOff>58318</xdr:colOff>
      <xdr:row>609</xdr:row>
      <xdr:rowOff>126350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13</xdr:col>
      <xdr:colOff>592883</xdr:colOff>
      <xdr:row>611</xdr:row>
      <xdr:rowOff>87474</xdr:rowOff>
    </xdr:from>
    <xdr:to>
      <xdr:col>18</xdr:col>
      <xdr:colOff>262424</xdr:colOff>
      <xdr:row>619</xdr:row>
      <xdr:rowOff>180974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1358900</xdr:colOff>
      <xdr:row>479</xdr:row>
      <xdr:rowOff>133349</xdr:rowOff>
    </xdr:from>
    <xdr:to>
      <xdr:col>14</xdr:col>
      <xdr:colOff>596900</xdr:colOff>
      <xdr:row>490</xdr:row>
      <xdr:rowOff>222249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365904</xdr:colOff>
      <xdr:row>109</xdr:row>
      <xdr:rowOff>130588</xdr:rowOff>
    </xdr:from>
    <xdr:to>
      <xdr:col>6</xdr:col>
      <xdr:colOff>603406</xdr:colOff>
      <xdr:row>124</xdr:row>
      <xdr:rowOff>147775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426507</xdr:colOff>
      <xdr:row>54</xdr:row>
      <xdr:rowOff>91017</xdr:rowOff>
    </xdr:from>
    <xdr:to>
      <xdr:col>17</xdr:col>
      <xdr:colOff>100541</xdr:colOff>
      <xdr:row>77</xdr:row>
      <xdr:rowOff>17992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232833</xdr:colOff>
      <xdr:row>34</xdr:row>
      <xdr:rowOff>148167</xdr:rowOff>
    </xdr:from>
    <xdr:to>
      <xdr:col>15</xdr:col>
      <xdr:colOff>497417</xdr:colOff>
      <xdr:row>52</xdr:row>
      <xdr:rowOff>105835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85</xdr:row>
      <xdr:rowOff>0</xdr:rowOff>
    </xdr:from>
    <xdr:to>
      <xdr:col>19</xdr:col>
      <xdr:colOff>661723</xdr:colOff>
      <xdr:row>96</xdr:row>
      <xdr:rowOff>64382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146</xdr:row>
      <xdr:rowOff>0</xdr:rowOff>
    </xdr:from>
    <xdr:to>
      <xdr:col>5</xdr:col>
      <xdr:colOff>963797</xdr:colOff>
      <xdr:row>158</xdr:row>
      <xdr:rowOff>48954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190499</xdr:colOff>
      <xdr:row>121</xdr:row>
      <xdr:rowOff>180974</xdr:rowOff>
    </xdr:from>
    <xdr:to>
      <xdr:col>5</xdr:col>
      <xdr:colOff>600075</xdr:colOff>
      <xdr:row>135</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0.13793</cdr:x>
      <cdr:y>0.60575</cdr:y>
    </cdr:from>
    <cdr:to>
      <cdr:x>0.23529</cdr:x>
      <cdr:y>0.71869</cdr:y>
    </cdr:to>
    <cdr:sp macro="" textlink="">
      <cdr:nvSpPr>
        <cdr:cNvPr id="2" name="TextBox 1"/>
        <cdr:cNvSpPr txBox="1"/>
      </cdr:nvSpPr>
      <cdr:spPr>
        <a:xfrm xmlns:a="http://schemas.openxmlformats.org/drawingml/2006/main">
          <a:off x="647701" y="1404937"/>
          <a:ext cx="457200" cy="2619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Start</a:t>
          </a:r>
        </a:p>
      </cdr:txBody>
    </cdr:sp>
  </cdr:relSizeAnchor>
  <cdr:relSizeAnchor xmlns:cdr="http://schemas.openxmlformats.org/drawingml/2006/chartDrawing">
    <cdr:from>
      <cdr:x>0.75933</cdr:x>
      <cdr:y>0.60053</cdr:y>
    </cdr:from>
    <cdr:to>
      <cdr:x>0.85669</cdr:x>
      <cdr:y>0.71347</cdr:y>
    </cdr:to>
    <cdr:sp macro="" textlink="">
      <cdr:nvSpPr>
        <cdr:cNvPr id="3" name="TextBox 1"/>
        <cdr:cNvSpPr txBox="1"/>
      </cdr:nvSpPr>
      <cdr:spPr>
        <a:xfrm xmlns:a="http://schemas.openxmlformats.org/drawingml/2006/main">
          <a:off x="3688627" y="1532985"/>
          <a:ext cx="472965" cy="28829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End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00000"/>
  </sheetPr>
  <dimension ref="A2:N21"/>
  <sheetViews>
    <sheetView workbookViewId="0"/>
  </sheetViews>
  <sheetFormatPr defaultColWidth="8.875" defaultRowHeight="15" x14ac:dyDescent="0.25"/>
  <cols>
    <col min="1" max="16384" width="8.875" style="5"/>
  </cols>
  <sheetData>
    <row r="2" spans="1:14" x14ac:dyDescent="0.25">
      <c r="A2" s="38" t="s">
        <v>114</v>
      </c>
      <c r="B2" s="38"/>
      <c r="C2" s="38"/>
      <c r="D2" s="39">
        <v>5</v>
      </c>
    </row>
    <row r="5" spans="1:14" x14ac:dyDescent="0.25">
      <c r="A5" s="40">
        <v>2</v>
      </c>
      <c r="B5" s="41" t="s">
        <v>96</v>
      </c>
      <c r="C5" s="41"/>
      <c r="D5" s="41"/>
      <c r="E5" s="41"/>
      <c r="F5" s="41" t="s">
        <v>95</v>
      </c>
      <c r="G5" s="41" t="s">
        <v>97</v>
      </c>
    </row>
    <row r="6" spans="1:14" x14ac:dyDescent="0.25">
      <c r="A6" s="41"/>
      <c r="B6" s="41"/>
      <c r="C6" s="41" t="s">
        <v>98</v>
      </c>
      <c r="D6" s="41"/>
      <c r="E6" s="41"/>
      <c r="F6" s="42">
        <f>Metrics!C6</f>
        <v>6</v>
      </c>
      <c r="G6" s="43">
        <f>F6/SUM($F$6:$F$11)</f>
        <v>0.12244897959183673</v>
      </c>
    </row>
    <row r="7" spans="1:14" x14ac:dyDescent="0.25">
      <c r="A7" s="41"/>
      <c r="B7" s="41"/>
      <c r="C7" s="41" t="s">
        <v>99</v>
      </c>
      <c r="D7" s="41"/>
      <c r="E7" s="41"/>
      <c r="F7" s="42">
        <f>Metrics!C7</f>
        <v>1</v>
      </c>
      <c r="G7" s="43">
        <f t="shared" ref="G7:G11" si="0">F7/SUM($F$6:$F$11)</f>
        <v>2.0408163265306121E-2</v>
      </c>
    </row>
    <row r="8" spans="1:14" x14ac:dyDescent="0.25">
      <c r="A8" s="41"/>
      <c r="B8" s="41"/>
      <c r="C8" s="41" t="s">
        <v>100</v>
      </c>
      <c r="D8" s="41"/>
      <c r="E8" s="41"/>
      <c r="F8" s="42">
        <f>Metrics!C8</f>
        <v>4</v>
      </c>
      <c r="G8" s="43">
        <f t="shared" si="0"/>
        <v>8.1632653061224483E-2</v>
      </c>
    </row>
    <row r="9" spans="1:14" x14ac:dyDescent="0.25">
      <c r="A9" s="41"/>
      <c r="B9" s="41"/>
      <c r="C9" s="44" t="s">
        <v>101</v>
      </c>
      <c r="D9" s="41"/>
      <c r="E9" s="41"/>
      <c r="F9" s="42">
        <f>SUM(Metrics!C9:C11)</f>
        <v>3</v>
      </c>
      <c r="G9" s="43">
        <f t="shared" si="0"/>
        <v>6.1224489795918366E-2</v>
      </c>
    </row>
    <row r="10" spans="1:14" x14ac:dyDescent="0.25">
      <c r="A10" s="41"/>
      <c r="B10" s="41"/>
      <c r="C10" s="44" t="s">
        <v>102</v>
      </c>
      <c r="D10" s="41"/>
      <c r="E10" s="41"/>
      <c r="F10" s="42">
        <f>SUM(Metrics!C10:C14)</f>
        <v>8</v>
      </c>
      <c r="G10" s="43">
        <f t="shared" si="0"/>
        <v>0.16326530612244897</v>
      </c>
    </row>
    <row r="11" spans="1:14" x14ac:dyDescent="0.25">
      <c r="A11" s="41"/>
      <c r="B11" s="41"/>
      <c r="C11" s="41" t="s">
        <v>103</v>
      </c>
      <c r="D11" s="41"/>
      <c r="E11" s="41"/>
      <c r="F11" s="42">
        <f>SUM(Metrics!C15:C26)</f>
        <v>27</v>
      </c>
      <c r="G11" s="43">
        <f t="shared" si="0"/>
        <v>0.55102040816326525</v>
      </c>
    </row>
    <row r="15" spans="1:14" x14ac:dyDescent="0.25">
      <c r="C15" s="5" t="s">
        <v>111</v>
      </c>
      <c r="D15" s="5" t="s">
        <v>112</v>
      </c>
      <c r="E15" s="5" t="s">
        <v>113</v>
      </c>
      <c r="F15" s="5" t="s">
        <v>104</v>
      </c>
      <c r="G15" s="5" t="s">
        <v>38</v>
      </c>
      <c r="J15" s="5" t="s">
        <v>111</v>
      </c>
      <c r="K15" s="5" t="s">
        <v>112</v>
      </c>
      <c r="L15" s="5" t="s">
        <v>113</v>
      </c>
      <c r="M15" s="5" t="s">
        <v>104</v>
      </c>
      <c r="N15" s="5" t="s">
        <v>38</v>
      </c>
    </row>
    <row r="16" spans="1:14" x14ac:dyDescent="0.25">
      <c r="B16" s="45" t="s">
        <v>105</v>
      </c>
      <c r="C16" s="5">
        <f>COUNTIFS('Vendor Data entry'!E4:E19, "=1", 'Vendor Data entry'!AM4:AM19, "=1")</f>
        <v>0</v>
      </c>
      <c r="D16" s="5">
        <f>COUNTIFS('Vendor Data entry'!F4:F19, "=1", 'Vendor Data entry'!AM4:AM19, "=1")</f>
        <v>0</v>
      </c>
      <c r="E16" s="5">
        <f>COUNTIFS('Vendor Data entry'!G4:G19, "=1", 'Vendor Data entry'!AM4:AM19, "=1")</f>
        <v>0</v>
      </c>
      <c r="F16" s="5">
        <f>COUNTIFS('Vendor Data entry'!H4:H19, "=1", 'Vendor Data entry'!AM4:AM19, "=1")</f>
        <v>1</v>
      </c>
      <c r="G16" s="5">
        <f>COUNTIFS('Vendor Data entry'!I4:I19, "=1", 'Vendor Data entry'!AM4:AM19, "=1")</f>
        <v>0</v>
      </c>
      <c r="I16" s="45" t="s">
        <v>105</v>
      </c>
      <c r="J16" s="17">
        <f>C16/$D$2</f>
        <v>0</v>
      </c>
      <c r="K16" s="17">
        <f t="shared" ref="K16:N16" si="1">D16/$D$2</f>
        <v>0</v>
      </c>
      <c r="L16" s="17">
        <f t="shared" si="1"/>
        <v>0</v>
      </c>
      <c r="M16" s="17">
        <f t="shared" si="1"/>
        <v>0.2</v>
      </c>
      <c r="N16" s="17">
        <f t="shared" si="1"/>
        <v>0</v>
      </c>
    </row>
    <row r="17" spans="2:14" x14ac:dyDescent="0.25">
      <c r="B17" s="46" t="s">
        <v>106</v>
      </c>
      <c r="C17" s="5">
        <f>COUNTIFS('Vendor Data entry'!E4:E19, "=1", 'Vendor Data entry'!AM4:AM19, "=2")</f>
        <v>0</v>
      </c>
      <c r="D17" s="5">
        <f>COUNTIFS('Vendor Data entry'!F4:F19, "=1", 'Vendor Data entry'!AM4:AM19, "=2")</f>
        <v>1</v>
      </c>
      <c r="E17" s="5">
        <f>COUNTIFS('Vendor Data entry'!G4:G19, "=1", 'Vendor Data entry'!AM4:AM19, "=2")</f>
        <v>1</v>
      </c>
      <c r="F17" s="5">
        <f>COUNTIFS('Vendor Data entry'!H4:H19, "=1", 'Vendor Data entry'!AM4:AM19, "=2")</f>
        <v>4</v>
      </c>
      <c r="G17" s="5">
        <f>COUNTIFS('Vendor Data entry'!I4:I19, "=1", 'Vendor Data entry'!AM4:AM19, "=2")</f>
        <v>1</v>
      </c>
      <c r="I17" s="46" t="s">
        <v>106</v>
      </c>
      <c r="J17" s="17">
        <f t="shared" ref="J17:J21" si="2">C17/$D$2</f>
        <v>0</v>
      </c>
      <c r="K17" s="17">
        <f t="shared" ref="K17:K21" si="3">D17/$D$2</f>
        <v>0.2</v>
      </c>
      <c r="L17" s="17">
        <f t="shared" ref="L17:L21" si="4">E17/$D$2</f>
        <v>0.2</v>
      </c>
      <c r="M17" s="17">
        <f t="shared" ref="M17:M21" si="5">F17/$D$2</f>
        <v>0.8</v>
      </c>
      <c r="N17" s="17">
        <f t="shared" ref="N17:N21" si="6">G17/$D$2</f>
        <v>0.2</v>
      </c>
    </row>
    <row r="18" spans="2:14" x14ac:dyDescent="0.25">
      <c r="B18" s="45" t="s">
        <v>107</v>
      </c>
      <c r="C18" s="5">
        <f>COUNTIFS('Vendor Data entry'!E4:E19, "=1", 'Vendor Data entry'!AM4:AM19, "=3")</f>
        <v>0</v>
      </c>
      <c r="D18" s="5">
        <f>COUNTIFS('Vendor Data entry'!F4:F19, "=1", 'Vendor Data entry'!AM4:AM19, "=3")</f>
        <v>2</v>
      </c>
      <c r="E18" s="5">
        <f>COUNTIFS('Vendor Data entry'!G4:G19, "=1", 'Vendor Data entry'!AM4:AM19, "=3")</f>
        <v>1</v>
      </c>
      <c r="F18" s="5">
        <f>COUNTIFS('Vendor Data entry'!H4:H19, "=1", 'Vendor Data entry'!AM4:AM19, "=3")</f>
        <v>2</v>
      </c>
      <c r="G18" s="5">
        <f>COUNTIFS('Vendor Data entry'!I4:I19, "=1", 'Vendor Data entry'!AM4:AM19, "=3")</f>
        <v>1</v>
      </c>
      <c r="I18" s="45" t="s">
        <v>107</v>
      </c>
      <c r="J18" s="17">
        <f t="shared" si="2"/>
        <v>0</v>
      </c>
      <c r="K18" s="17">
        <f t="shared" si="3"/>
        <v>0.4</v>
      </c>
      <c r="L18" s="17">
        <f t="shared" si="4"/>
        <v>0.2</v>
      </c>
      <c r="M18" s="17">
        <f t="shared" si="5"/>
        <v>0.4</v>
      </c>
      <c r="N18" s="17">
        <f t="shared" si="6"/>
        <v>0.2</v>
      </c>
    </row>
    <row r="19" spans="2:14" x14ac:dyDescent="0.25">
      <c r="B19" s="45" t="s">
        <v>108</v>
      </c>
      <c r="C19" s="5">
        <f>COUNTIFS('Vendor Data entry'!E4:E19, "=1", 'Vendor Data entry'!AM4:AM19, "=4")</f>
        <v>0</v>
      </c>
      <c r="D19" s="5">
        <f>COUNTIFS('Vendor Data entry'!F4:F19, "=1", 'Vendor Data entry'!AM4:AM19, "=4")</f>
        <v>0</v>
      </c>
      <c r="E19" s="5">
        <f>COUNTIFS('Vendor Data entry'!G4:G19, "=1", 'Vendor Data entry'!AM4:AM19, "=4")</f>
        <v>0</v>
      </c>
      <c r="F19" s="5">
        <f>COUNTIFS('Vendor Data entry'!H4:H19, "=1", 'Vendor Data entry'!AM4:AM19, "=4")</f>
        <v>1</v>
      </c>
      <c r="G19" s="5">
        <f>COUNTIFS('Vendor Data entry'!I4:I19, "=1", 'Vendor Data entry'!AM4:AM19, "=4")</f>
        <v>0</v>
      </c>
      <c r="I19" s="45" t="s">
        <v>108</v>
      </c>
      <c r="J19" s="17">
        <f t="shared" si="2"/>
        <v>0</v>
      </c>
      <c r="K19" s="17">
        <f t="shared" si="3"/>
        <v>0</v>
      </c>
      <c r="L19" s="17">
        <f t="shared" si="4"/>
        <v>0</v>
      </c>
      <c r="M19" s="17">
        <f t="shared" si="5"/>
        <v>0.2</v>
      </c>
      <c r="N19" s="17">
        <f t="shared" si="6"/>
        <v>0</v>
      </c>
    </row>
    <row r="20" spans="2:14" x14ac:dyDescent="0.25">
      <c r="B20" s="45" t="s">
        <v>109</v>
      </c>
      <c r="C20" s="5">
        <f>COUNTIFS('Vendor Data entry'!E4:E19, "=1", 'Vendor Data entry'!AM4:AM19, "=5")</f>
        <v>0</v>
      </c>
      <c r="D20" s="5">
        <f>COUNTIFS('Vendor Data entry'!F4:F19, "=1", 'Vendor Data entry'!AM4:AM19, "=5")</f>
        <v>2</v>
      </c>
      <c r="E20" s="5">
        <f>COUNTIFS('Vendor Data entry'!G4:G19, "=1", 'Vendor Data entry'!AM4:AM19, "=5")</f>
        <v>0</v>
      </c>
      <c r="F20" s="5">
        <f>COUNTIFS('Vendor Data entry'!H4:H19, "=1", 'Vendor Data entry'!AM4:AM19, "=5")</f>
        <v>0</v>
      </c>
      <c r="G20" s="5">
        <f>COUNTIFS('Vendor Data entry'!I4:I19, "=1", 'Vendor Data entry'!AM4:AM19, "=5")</f>
        <v>0</v>
      </c>
      <c r="I20" s="45" t="s">
        <v>109</v>
      </c>
      <c r="J20" s="17">
        <f t="shared" si="2"/>
        <v>0</v>
      </c>
      <c r="K20" s="17">
        <f t="shared" si="3"/>
        <v>0.4</v>
      </c>
      <c r="L20" s="17">
        <f t="shared" si="4"/>
        <v>0</v>
      </c>
      <c r="M20" s="17">
        <f t="shared" si="5"/>
        <v>0</v>
      </c>
      <c r="N20" s="17">
        <f t="shared" si="6"/>
        <v>0</v>
      </c>
    </row>
    <row r="21" spans="2:14" x14ac:dyDescent="0.25">
      <c r="B21" s="45" t="s">
        <v>110</v>
      </c>
      <c r="C21" s="5">
        <f>COUNTIFS('Vendor Data entry'!E4:E19, "=1", 'Vendor Data entry'!AM4:AM19, "=6")</f>
        <v>1</v>
      </c>
      <c r="D21" s="5">
        <f>COUNTIFS('Vendor Data entry'!F4:F19, "=1", 'Vendor Data entry'!AM4:AM19, "=6")</f>
        <v>3</v>
      </c>
      <c r="E21" s="5">
        <f>COUNTIFS('Vendor Data entry'!G4:G19, "=1", 'Vendor Data entry'!AM4:AM19, "=6")</f>
        <v>0</v>
      </c>
      <c r="F21" s="5">
        <f>COUNTIFS('Vendor Data entry'!H4:H19, "=1", 'Vendor Data entry'!AM4:AM19, "=6")</f>
        <v>2</v>
      </c>
      <c r="G21" s="5">
        <f>COUNTIFS('Vendor Data entry'!I4:I19, "=1", 'Vendor Data entry'!AM4:AM19, "=6")</f>
        <v>1</v>
      </c>
      <c r="I21" s="45" t="s">
        <v>110</v>
      </c>
      <c r="J21" s="17">
        <f t="shared" si="2"/>
        <v>0.2</v>
      </c>
      <c r="K21" s="17">
        <f t="shared" si="3"/>
        <v>0.6</v>
      </c>
      <c r="L21" s="17">
        <f t="shared" si="4"/>
        <v>0</v>
      </c>
      <c r="M21" s="17">
        <f t="shared" si="5"/>
        <v>0.4</v>
      </c>
      <c r="N21" s="17">
        <f t="shared" si="6"/>
        <v>0.2</v>
      </c>
    </row>
  </sheetData>
  <pageMargins left="0.7" right="0.7" top="0.75" bottom="0.75" header="0.3" footer="0.3"/>
  <pageSetup scale="89"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0070C0"/>
  </sheetPr>
  <dimension ref="A1:T13"/>
  <sheetViews>
    <sheetView workbookViewId="0">
      <selection activeCell="A4" sqref="A4"/>
    </sheetView>
  </sheetViews>
  <sheetFormatPr defaultColWidth="8.875" defaultRowHeight="15" x14ac:dyDescent="0.25"/>
  <cols>
    <col min="1" max="1" width="17.5" style="5" customWidth="1"/>
    <col min="2" max="2" width="8.875" style="20"/>
    <col min="3" max="3" width="8.875" style="5"/>
    <col min="4" max="4" width="30.625" style="5" customWidth="1"/>
    <col min="5" max="5" width="39.625" style="20" customWidth="1"/>
    <col min="6" max="6" width="36.125" style="20" customWidth="1"/>
    <col min="7" max="7" width="35.5" style="20" customWidth="1"/>
    <col min="8" max="9" width="8.875" style="5"/>
    <col min="10" max="10" width="10.125" style="5" customWidth="1"/>
    <col min="11" max="14" width="8.875" style="5"/>
    <col min="15" max="15" width="10.625" style="5" customWidth="1"/>
    <col min="16" max="18" width="8.875" style="5"/>
    <col min="19" max="19" width="8.875" style="21"/>
    <col min="20" max="16384" width="8.875" style="5"/>
  </cols>
  <sheetData>
    <row r="1" spans="1:20" ht="30" x14ac:dyDescent="0.25">
      <c r="A1" s="18" t="s">
        <v>119</v>
      </c>
      <c r="B1" s="19">
        <v>10</v>
      </c>
    </row>
    <row r="2" spans="1:20" s="22" customFormat="1" x14ac:dyDescent="0.25">
      <c r="B2" s="23" t="s">
        <v>1</v>
      </c>
      <c r="C2" s="22" t="s">
        <v>5</v>
      </c>
      <c r="E2" s="23" t="s">
        <v>272</v>
      </c>
      <c r="F2" s="23" t="s">
        <v>6</v>
      </c>
      <c r="G2" s="23" t="s">
        <v>19</v>
      </c>
      <c r="H2" s="22" t="s">
        <v>21</v>
      </c>
      <c r="S2" s="24"/>
      <c r="T2" s="417" t="s">
        <v>277</v>
      </c>
    </row>
    <row r="3" spans="1:20" s="25" customFormat="1" ht="30" x14ac:dyDescent="0.25">
      <c r="A3" s="25" t="s">
        <v>269</v>
      </c>
      <c r="B3" s="26" t="s">
        <v>353</v>
      </c>
      <c r="C3" s="27" t="s">
        <v>354</v>
      </c>
      <c r="D3" s="25" t="s">
        <v>355</v>
      </c>
      <c r="E3" s="26" t="s">
        <v>356</v>
      </c>
      <c r="F3" s="26" t="s">
        <v>357</v>
      </c>
      <c r="G3" s="26" t="s">
        <v>358</v>
      </c>
      <c r="H3" s="101" t="s">
        <v>7</v>
      </c>
      <c r="I3" s="27" t="s">
        <v>359</v>
      </c>
      <c r="J3" s="27" t="s">
        <v>363</v>
      </c>
      <c r="K3" s="27" t="s">
        <v>360</v>
      </c>
      <c r="L3" s="27" t="s">
        <v>11</v>
      </c>
      <c r="M3" s="27" t="s">
        <v>121</v>
      </c>
      <c r="N3" s="27" t="s">
        <v>361</v>
      </c>
      <c r="O3" s="27" t="s">
        <v>14</v>
      </c>
      <c r="P3" s="27" t="s">
        <v>15</v>
      </c>
      <c r="Q3" s="27" t="s">
        <v>362</v>
      </c>
      <c r="R3" s="93" t="s">
        <v>17</v>
      </c>
      <c r="S3" s="100" t="s">
        <v>18</v>
      </c>
      <c r="T3" s="418" t="s">
        <v>927</v>
      </c>
    </row>
    <row r="4" spans="1:20" x14ac:dyDescent="0.25">
      <c r="A4" s="5">
        <v>1</v>
      </c>
      <c r="B4" s="20">
        <v>1</v>
      </c>
      <c r="C4" s="5">
        <v>2</v>
      </c>
      <c r="D4" s="5" t="s">
        <v>364</v>
      </c>
      <c r="F4" s="20" t="s">
        <v>375</v>
      </c>
      <c r="G4" s="20" t="s">
        <v>376</v>
      </c>
      <c r="H4" s="5">
        <v>3</v>
      </c>
      <c r="I4" s="5">
        <v>3</v>
      </c>
      <c r="J4" s="5">
        <v>2</v>
      </c>
      <c r="K4" s="5">
        <v>2</v>
      </c>
      <c r="L4" s="5">
        <v>2</v>
      </c>
      <c r="M4" s="5">
        <v>3</v>
      </c>
      <c r="N4" s="5">
        <v>3</v>
      </c>
      <c r="O4" s="5">
        <v>2</v>
      </c>
      <c r="P4" s="5">
        <v>3</v>
      </c>
      <c r="Q4" s="5">
        <v>4</v>
      </c>
      <c r="R4" s="53">
        <v>5</v>
      </c>
      <c r="S4" s="21">
        <v>4</v>
      </c>
    </row>
    <row r="5" spans="1:20" x14ac:dyDescent="0.25">
      <c r="A5" s="5">
        <v>2</v>
      </c>
      <c r="B5" s="20">
        <v>1</v>
      </c>
      <c r="C5" s="5">
        <v>1</v>
      </c>
      <c r="E5" s="20" t="s">
        <v>369</v>
      </c>
      <c r="F5" s="20" t="s">
        <v>369</v>
      </c>
      <c r="G5" s="20" t="s">
        <v>377</v>
      </c>
      <c r="H5" s="5">
        <v>5</v>
      </c>
      <c r="I5" s="5">
        <v>3</v>
      </c>
      <c r="J5" s="5">
        <v>2</v>
      </c>
      <c r="K5" s="5">
        <v>3</v>
      </c>
      <c r="L5" s="5">
        <v>3</v>
      </c>
      <c r="M5" s="5">
        <v>4</v>
      </c>
      <c r="N5" s="5">
        <v>4</v>
      </c>
      <c r="O5" s="5">
        <v>4</v>
      </c>
      <c r="P5" s="5">
        <v>4</v>
      </c>
      <c r="Q5" s="5">
        <v>2</v>
      </c>
      <c r="R5" s="53">
        <v>3</v>
      </c>
      <c r="S5" s="21">
        <v>3</v>
      </c>
    </row>
    <row r="6" spans="1:20" x14ac:dyDescent="0.25">
      <c r="A6" s="5">
        <v>3</v>
      </c>
      <c r="B6" s="20">
        <v>2</v>
      </c>
      <c r="C6" s="5">
        <v>1</v>
      </c>
      <c r="E6" s="20" t="s">
        <v>370</v>
      </c>
      <c r="F6" s="20" t="s">
        <v>372</v>
      </c>
      <c r="H6" s="5">
        <v>4</v>
      </c>
      <c r="I6" s="5">
        <v>2</v>
      </c>
      <c r="J6" s="5">
        <v>3</v>
      </c>
      <c r="K6" s="5">
        <v>3</v>
      </c>
      <c r="L6" s="5">
        <v>5</v>
      </c>
      <c r="M6" s="5">
        <v>3</v>
      </c>
      <c r="N6" s="5">
        <v>3</v>
      </c>
      <c r="O6" s="5">
        <v>3</v>
      </c>
      <c r="P6" s="5">
        <v>3</v>
      </c>
      <c r="Q6" s="5">
        <v>3</v>
      </c>
      <c r="R6" s="53">
        <v>4</v>
      </c>
      <c r="S6" s="21">
        <v>4</v>
      </c>
    </row>
    <row r="7" spans="1:20" x14ac:dyDescent="0.25">
      <c r="A7" s="5">
        <v>4</v>
      </c>
      <c r="B7" s="20">
        <v>3</v>
      </c>
      <c r="C7" s="5">
        <v>1</v>
      </c>
      <c r="H7" s="5">
        <v>2</v>
      </c>
      <c r="I7" s="5">
        <v>4</v>
      </c>
      <c r="J7" s="5">
        <v>5</v>
      </c>
      <c r="K7" s="5">
        <v>2</v>
      </c>
      <c r="L7" s="5">
        <v>3</v>
      </c>
      <c r="M7" s="5">
        <v>2</v>
      </c>
      <c r="N7" s="5">
        <v>2</v>
      </c>
      <c r="O7" s="5">
        <v>5</v>
      </c>
      <c r="P7" s="5">
        <v>3</v>
      </c>
      <c r="Q7" s="5">
        <v>2</v>
      </c>
      <c r="R7" s="53">
        <v>3</v>
      </c>
      <c r="S7" s="21">
        <v>5</v>
      </c>
    </row>
    <row r="8" spans="1:20" x14ac:dyDescent="0.25">
      <c r="A8" s="5">
        <v>5</v>
      </c>
      <c r="B8" s="20">
        <v>3</v>
      </c>
      <c r="C8" s="5">
        <v>1</v>
      </c>
      <c r="D8" s="5" t="s">
        <v>366</v>
      </c>
      <c r="E8" s="20" t="s">
        <v>371</v>
      </c>
      <c r="H8" s="5">
        <v>3</v>
      </c>
      <c r="I8" s="5">
        <v>2</v>
      </c>
      <c r="J8" s="5">
        <v>3</v>
      </c>
      <c r="K8" s="5">
        <v>4</v>
      </c>
      <c r="L8" s="5">
        <v>4</v>
      </c>
      <c r="M8" s="5">
        <v>4</v>
      </c>
      <c r="N8" s="5">
        <v>4</v>
      </c>
      <c r="O8" s="5">
        <v>3</v>
      </c>
      <c r="P8" s="5">
        <v>2</v>
      </c>
      <c r="Q8" s="5">
        <v>4</v>
      </c>
      <c r="R8" s="53">
        <v>2</v>
      </c>
      <c r="S8" s="21">
        <v>5</v>
      </c>
    </row>
    <row r="9" spans="1:20" x14ac:dyDescent="0.25">
      <c r="A9" s="5">
        <v>6</v>
      </c>
      <c r="B9" s="20">
        <v>7</v>
      </c>
      <c r="C9" s="5">
        <v>1</v>
      </c>
      <c r="F9" s="20" t="s">
        <v>373</v>
      </c>
      <c r="G9" s="20" t="s">
        <v>378</v>
      </c>
      <c r="H9" s="5">
        <v>5</v>
      </c>
      <c r="I9" s="5">
        <v>2</v>
      </c>
      <c r="J9" s="5">
        <v>4</v>
      </c>
      <c r="K9" s="5">
        <v>5</v>
      </c>
      <c r="L9" s="5">
        <v>3</v>
      </c>
      <c r="M9" s="5">
        <v>3</v>
      </c>
      <c r="N9" s="5">
        <v>3</v>
      </c>
      <c r="O9" s="5">
        <v>4</v>
      </c>
      <c r="P9" s="5">
        <v>4</v>
      </c>
      <c r="Q9" s="5">
        <v>5</v>
      </c>
      <c r="R9" s="53">
        <v>5</v>
      </c>
      <c r="S9" s="21">
        <v>3</v>
      </c>
    </row>
    <row r="10" spans="1:20" x14ac:dyDescent="0.25">
      <c r="A10" s="5">
        <v>7</v>
      </c>
      <c r="B10" s="20">
        <v>8</v>
      </c>
      <c r="C10" s="5">
        <v>2</v>
      </c>
      <c r="D10" s="5" t="s">
        <v>365</v>
      </c>
      <c r="H10" s="5">
        <v>4</v>
      </c>
      <c r="I10" s="5">
        <v>3</v>
      </c>
      <c r="J10" s="5">
        <v>5</v>
      </c>
      <c r="K10" s="5">
        <v>3</v>
      </c>
      <c r="L10" s="5">
        <v>2</v>
      </c>
      <c r="M10" s="5">
        <v>5</v>
      </c>
      <c r="N10" s="5">
        <v>4</v>
      </c>
      <c r="O10" s="5">
        <v>5</v>
      </c>
      <c r="P10" s="5">
        <v>3</v>
      </c>
      <c r="Q10" s="5">
        <v>3</v>
      </c>
      <c r="R10" s="53">
        <v>3</v>
      </c>
      <c r="S10" s="21">
        <v>4</v>
      </c>
    </row>
    <row r="11" spans="1:20" x14ac:dyDescent="0.25">
      <c r="A11" s="5">
        <v>8</v>
      </c>
      <c r="B11" s="20">
        <v>7</v>
      </c>
      <c r="C11" s="5">
        <v>2</v>
      </c>
      <c r="F11" s="20" t="s">
        <v>374</v>
      </c>
      <c r="H11" s="5">
        <v>3</v>
      </c>
      <c r="I11" s="5">
        <v>3</v>
      </c>
      <c r="J11" s="5">
        <v>1</v>
      </c>
      <c r="K11" s="5">
        <v>4</v>
      </c>
      <c r="L11" s="5">
        <v>4</v>
      </c>
      <c r="M11" s="5">
        <v>2</v>
      </c>
      <c r="N11" s="5">
        <v>2</v>
      </c>
      <c r="O11" s="5">
        <v>3</v>
      </c>
      <c r="P11" s="5">
        <v>5</v>
      </c>
      <c r="Q11" s="5">
        <v>4</v>
      </c>
      <c r="R11" s="53">
        <v>4</v>
      </c>
      <c r="S11" s="21">
        <v>3</v>
      </c>
    </row>
    <row r="12" spans="1:20" x14ac:dyDescent="0.25">
      <c r="A12" s="5">
        <v>9</v>
      </c>
      <c r="B12" s="20">
        <v>7</v>
      </c>
      <c r="C12" s="5">
        <v>1</v>
      </c>
      <c r="D12" s="5" t="s">
        <v>367</v>
      </c>
      <c r="E12" s="20" t="s">
        <v>368</v>
      </c>
      <c r="H12" s="5">
        <v>5</v>
      </c>
      <c r="I12" s="5">
        <v>2</v>
      </c>
      <c r="J12" s="5">
        <v>4</v>
      </c>
      <c r="K12" s="5">
        <v>3</v>
      </c>
      <c r="L12" s="5">
        <v>3</v>
      </c>
      <c r="M12" s="5">
        <v>4</v>
      </c>
      <c r="N12" s="5">
        <v>5</v>
      </c>
      <c r="O12" s="5">
        <v>4</v>
      </c>
      <c r="P12" s="5">
        <v>3</v>
      </c>
      <c r="Q12" s="5">
        <v>3</v>
      </c>
      <c r="R12" s="53">
        <v>2</v>
      </c>
      <c r="S12" s="21">
        <v>2</v>
      </c>
    </row>
    <row r="13" spans="1:20" x14ac:dyDescent="0.25">
      <c r="A13" s="5">
        <v>10</v>
      </c>
      <c r="B13" s="20">
        <v>3</v>
      </c>
      <c r="C13" s="5">
        <v>1</v>
      </c>
      <c r="G13" s="20" t="s">
        <v>379</v>
      </c>
      <c r="H13" s="5">
        <v>4</v>
      </c>
      <c r="I13" s="5">
        <v>4</v>
      </c>
      <c r="J13" s="5">
        <v>3</v>
      </c>
      <c r="K13" s="5">
        <v>2</v>
      </c>
      <c r="L13" s="5">
        <v>1</v>
      </c>
      <c r="M13" s="5">
        <v>3</v>
      </c>
      <c r="N13" s="5">
        <v>5</v>
      </c>
      <c r="O13" s="5">
        <v>3</v>
      </c>
      <c r="P13" s="5">
        <v>4</v>
      </c>
      <c r="Q13" s="5">
        <v>4</v>
      </c>
      <c r="R13" s="53">
        <v>3</v>
      </c>
      <c r="S13" s="21">
        <v>4</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sheetPr>
  <dimension ref="A1:V142"/>
  <sheetViews>
    <sheetView workbookViewId="0">
      <selection activeCell="F38" sqref="F38"/>
    </sheetView>
  </sheetViews>
  <sheetFormatPr defaultColWidth="8.875" defaultRowHeight="12.75" x14ac:dyDescent="0.2"/>
  <cols>
    <col min="1" max="1" width="38.125" style="7" customWidth="1"/>
    <col min="2" max="2" width="9" style="7" customWidth="1"/>
    <col min="3" max="3" width="10.125" style="7" customWidth="1"/>
    <col min="4" max="16384" width="8.875" style="7"/>
  </cols>
  <sheetData>
    <row r="1" spans="1:6" ht="18.75" x14ac:dyDescent="0.3">
      <c r="A1" s="73" t="s">
        <v>406</v>
      </c>
      <c r="B1" s="72"/>
      <c r="C1" s="72"/>
    </row>
    <row r="3" spans="1:6" s="14" customFormat="1" x14ac:dyDescent="0.2">
      <c r="A3" s="14" t="s">
        <v>404</v>
      </c>
    </row>
    <row r="4" spans="1:6" s="15" customFormat="1" x14ac:dyDescent="0.2"/>
    <row r="5" spans="1:6" x14ac:dyDescent="0.2">
      <c r="A5" s="6" t="s">
        <v>387</v>
      </c>
      <c r="B5" s="6"/>
      <c r="C5" s="6"/>
      <c r="D5" s="6"/>
      <c r="E5" s="6"/>
      <c r="F5" s="6"/>
    </row>
    <row r="6" spans="1:6" x14ac:dyDescent="0.2">
      <c r="A6" s="8"/>
      <c r="B6" s="9" t="s">
        <v>1072</v>
      </c>
      <c r="C6" s="9" t="s">
        <v>1074</v>
      </c>
      <c r="D6" s="9" t="s">
        <v>1073</v>
      </c>
    </row>
    <row r="7" spans="1:6" x14ac:dyDescent="0.2">
      <c r="A7" s="78" t="s">
        <v>388</v>
      </c>
      <c r="C7" s="8"/>
      <c r="D7" s="9"/>
      <c r="E7" s="9"/>
      <c r="F7" s="9"/>
    </row>
    <row r="8" spans="1:6" x14ac:dyDescent="0.2">
      <c r="A8" s="8" t="s">
        <v>389</v>
      </c>
      <c r="B8" s="10">
        <v>654281</v>
      </c>
      <c r="C8" s="10">
        <v>542698</v>
      </c>
      <c r="D8" s="11">
        <f>C8/$C$13</f>
        <v>0.83161923926863202</v>
      </c>
    </row>
    <row r="9" spans="1:6" x14ac:dyDescent="0.2">
      <c r="A9" s="8" t="s">
        <v>152</v>
      </c>
      <c r="B9" s="10">
        <v>23300</v>
      </c>
      <c r="C9" s="10">
        <v>52392</v>
      </c>
      <c r="D9" s="11">
        <f t="shared" ref="D9:D12" si="0">C9/$C$13</f>
        <v>8.0284421876922654E-2</v>
      </c>
    </row>
    <row r="10" spans="1:6" x14ac:dyDescent="0.2">
      <c r="A10" s="8" t="s">
        <v>390</v>
      </c>
      <c r="B10" s="10">
        <v>1200</v>
      </c>
      <c r="C10" s="10">
        <v>810</v>
      </c>
      <c r="D10" s="11">
        <f t="shared" si="0"/>
        <v>1.2412273194439484E-3</v>
      </c>
    </row>
    <row r="11" spans="1:6" x14ac:dyDescent="0.2">
      <c r="A11" s="8" t="s">
        <v>391</v>
      </c>
      <c r="B11" s="10">
        <v>17729</v>
      </c>
      <c r="C11" s="10">
        <v>5079.8999999999996</v>
      </c>
      <c r="D11" s="11">
        <f t="shared" si="0"/>
        <v>7.7843341482016215E-3</v>
      </c>
    </row>
    <row r="12" spans="1:6" x14ac:dyDescent="0.2">
      <c r="A12" s="8" t="s">
        <v>392</v>
      </c>
      <c r="B12" s="10">
        <v>75000</v>
      </c>
      <c r="C12" s="10">
        <v>51600</v>
      </c>
      <c r="D12" s="11">
        <f t="shared" si="0"/>
        <v>7.9070777386799684E-2</v>
      </c>
    </row>
    <row r="13" spans="1:6" x14ac:dyDescent="0.2">
      <c r="A13" s="6" t="s">
        <v>393</v>
      </c>
      <c r="B13" s="79">
        <f>SUM(B8:B12)</f>
        <v>771510</v>
      </c>
      <c r="C13" s="79">
        <f>SUM(C8:C12)</f>
        <v>652579.9</v>
      </c>
      <c r="F13" s="12"/>
    </row>
    <row r="14" spans="1:6" x14ac:dyDescent="0.2">
      <c r="A14" s="8"/>
      <c r="B14" s="8"/>
      <c r="C14" s="8"/>
      <c r="D14" s="12"/>
      <c r="E14" s="12"/>
      <c r="F14" s="12"/>
    </row>
    <row r="15" spans="1:6" x14ac:dyDescent="0.2">
      <c r="A15" s="78" t="s">
        <v>394</v>
      </c>
      <c r="B15" s="8"/>
      <c r="C15" s="9"/>
      <c r="D15" s="9" t="s">
        <v>1073</v>
      </c>
    </row>
    <row r="16" spans="1:6" x14ac:dyDescent="0.2">
      <c r="A16" s="8" t="s">
        <v>395</v>
      </c>
      <c r="B16" s="10">
        <v>343000</v>
      </c>
      <c r="C16" s="10">
        <v>274400</v>
      </c>
      <c r="D16" s="11">
        <f>C16/$C$23</f>
        <v>0.43936076850987371</v>
      </c>
    </row>
    <row r="17" spans="1:6" x14ac:dyDescent="0.2">
      <c r="A17" s="8" t="s">
        <v>396</v>
      </c>
      <c r="B17" s="10">
        <v>65000</v>
      </c>
      <c r="C17" s="10">
        <v>101920</v>
      </c>
      <c r="D17" s="11">
        <f t="shared" ref="D17:D22" si="1">C17/$C$23</f>
        <v>0.16319114258938167</v>
      </c>
    </row>
    <row r="18" spans="1:6" x14ac:dyDescent="0.2">
      <c r="A18" s="8" t="s">
        <v>397</v>
      </c>
      <c r="B18" s="10">
        <v>125000</v>
      </c>
      <c r="C18" s="10">
        <v>112500</v>
      </c>
      <c r="D18" s="11">
        <f t="shared" si="1"/>
        <v>0.18013151041312242</v>
      </c>
    </row>
    <row r="19" spans="1:6" x14ac:dyDescent="0.2">
      <c r="A19" s="8" t="s">
        <v>398</v>
      </c>
      <c r="B19" s="10">
        <v>1200</v>
      </c>
      <c r="C19" s="10">
        <v>270</v>
      </c>
      <c r="D19" s="11">
        <f t="shared" si="1"/>
        <v>4.3231562499149384E-4</v>
      </c>
    </row>
    <row r="20" spans="1:6" x14ac:dyDescent="0.2">
      <c r="A20" s="8" t="s">
        <v>399</v>
      </c>
      <c r="B20" s="10">
        <v>17729</v>
      </c>
      <c r="C20" s="10">
        <v>6773.2000000000007</v>
      </c>
      <c r="D20" s="11">
        <f t="shared" si="1"/>
        <v>1.0845037745156987E-2</v>
      </c>
    </row>
    <row r="21" spans="1:6" x14ac:dyDescent="0.2">
      <c r="A21" s="8" t="s">
        <v>400</v>
      </c>
      <c r="B21" s="10">
        <v>27900</v>
      </c>
      <c r="C21" s="10">
        <v>32745</v>
      </c>
      <c r="D21" s="11">
        <f t="shared" si="1"/>
        <v>5.24302782975795E-2</v>
      </c>
    </row>
    <row r="22" spans="1:6" x14ac:dyDescent="0.2">
      <c r="A22" s="8" t="s">
        <v>401</v>
      </c>
      <c r="B22" s="10">
        <v>112750</v>
      </c>
      <c r="C22" s="10">
        <v>95935.5</v>
      </c>
      <c r="D22" s="11">
        <f t="shared" si="1"/>
        <v>0.15360894681989429</v>
      </c>
    </row>
    <row r="23" spans="1:6" x14ac:dyDescent="0.2">
      <c r="A23" s="6" t="s">
        <v>402</v>
      </c>
      <c r="B23" s="77">
        <f>SUM(B16:B22)</f>
        <v>692579</v>
      </c>
      <c r="C23" s="77">
        <f>SUM(C16:C22)</f>
        <v>624543.69999999995</v>
      </c>
      <c r="F23" s="12"/>
    </row>
    <row r="24" spans="1:6" x14ac:dyDescent="0.2">
      <c r="A24" s="8"/>
      <c r="B24" s="8"/>
      <c r="C24" s="8"/>
      <c r="D24" s="9"/>
      <c r="E24" s="9"/>
      <c r="F24" s="9"/>
    </row>
    <row r="25" spans="1:6" x14ac:dyDescent="0.2">
      <c r="A25" s="6" t="s">
        <v>403</v>
      </c>
      <c r="B25" s="13">
        <f>B13-B23</f>
        <v>78931</v>
      </c>
      <c r="C25" s="13">
        <f>C13-C23</f>
        <v>28036.20000000007</v>
      </c>
      <c r="F25" s="13"/>
    </row>
    <row r="26" spans="1:6" x14ac:dyDescent="0.2">
      <c r="A26" s="8"/>
      <c r="B26" s="8"/>
      <c r="C26" s="8"/>
      <c r="D26" s="13"/>
      <c r="E26" s="13"/>
      <c r="F26" s="13"/>
    </row>
    <row r="27" spans="1:6" s="14" customFormat="1" x14ac:dyDescent="0.2">
      <c r="A27" s="14" t="s">
        <v>405</v>
      </c>
    </row>
    <row r="28" spans="1:6" x14ac:dyDescent="0.2">
      <c r="B28" s="7" t="s">
        <v>409</v>
      </c>
    </row>
    <row r="29" spans="1:6" x14ac:dyDescent="0.2">
      <c r="A29" s="7" t="s">
        <v>414</v>
      </c>
      <c r="B29" s="84">
        <v>21</v>
      </c>
    </row>
    <row r="30" spans="1:6" x14ac:dyDescent="0.2">
      <c r="A30" s="7" t="s">
        <v>415</v>
      </c>
      <c r="B30" s="84">
        <v>8</v>
      </c>
    </row>
    <row r="31" spans="1:6" x14ac:dyDescent="0.2">
      <c r="A31" s="7" t="s">
        <v>416</v>
      </c>
      <c r="B31" s="84">
        <v>3</v>
      </c>
    </row>
    <row r="32" spans="1:6" x14ac:dyDescent="0.2">
      <c r="A32" s="7" t="s">
        <v>543</v>
      </c>
      <c r="B32" s="109">
        <v>40</v>
      </c>
    </row>
    <row r="33" spans="1:2" x14ac:dyDescent="0.2">
      <c r="A33" s="7" t="s">
        <v>544</v>
      </c>
      <c r="B33" s="109">
        <v>674500</v>
      </c>
    </row>
    <row r="35" spans="1:2" s="14" customFormat="1" x14ac:dyDescent="0.2">
      <c r="A35" s="14" t="s">
        <v>407</v>
      </c>
    </row>
    <row r="37" spans="1:2" x14ac:dyDescent="0.2">
      <c r="A37" s="14" t="s">
        <v>408</v>
      </c>
    </row>
    <row r="38" spans="1:2" ht="89.25" x14ac:dyDescent="0.2">
      <c r="A38" s="96" t="s">
        <v>468</v>
      </c>
    </row>
    <row r="39" spans="1:2" x14ac:dyDescent="0.2">
      <c r="A39" s="97"/>
    </row>
    <row r="40" spans="1:2" x14ac:dyDescent="0.2">
      <c r="A40" s="98" t="s">
        <v>469</v>
      </c>
    </row>
    <row r="41" spans="1:2" ht="51" x14ac:dyDescent="0.2">
      <c r="A41" s="96" t="s">
        <v>470</v>
      </c>
    </row>
    <row r="42" spans="1:2" x14ac:dyDescent="0.2">
      <c r="A42" s="97"/>
    </row>
    <row r="44" spans="1:2" s="14" customFormat="1" x14ac:dyDescent="0.2">
      <c r="A44" s="14" t="s">
        <v>410</v>
      </c>
    </row>
    <row r="45" spans="1:2" x14ac:dyDescent="0.2">
      <c r="B45" s="7" t="s">
        <v>409</v>
      </c>
    </row>
    <row r="46" spans="1:2" x14ac:dyDescent="0.2">
      <c r="A46" s="74" t="s">
        <v>417</v>
      </c>
      <c r="B46" s="7">
        <v>63</v>
      </c>
    </row>
    <row r="47" spans="1:2" x14ac:dyDescent="0.2">
      <c r="A47" s="75" t="s">
        <v>418</v>
      </c>
      <c r="B47" s="7">
        <v>47</v>
      </c>
    </row>
    <row r="48" spans="1:2" x14ac:dyDescent="0.2">
      <c r="A48" s="75" t="s">
        <v>421</v>
      </c>
      <c r="B48" s="7">
        <v>50</v>
      </c>
    </row>
    <row r="49" spans="1:3" x14ac:dyDescent="0.2">
      <c r="A49" s="75" t="s">
        <v>419</v>
      </c>
      <c r="B49" s="7">
        <v>6</v>
      </c>
    </row>
    <row r="50" spans="1:3" x14ac:dyDescent="0.2">
      <c r="A50" s="75" t="s">
        <v>420</v>
      </c>
      <c r="B50" s="7">
        <v>4</v>
      </c>
    </row>
    <row r="51" spans="1:3" x14ac:dyDescent="0.2">
      <c r="A51" s="75"/>
      <c r="B51" s="74"/>
    </row>
    <row r="52" spans="1:3" x14ac:dyDescent="0.2">
      <c r="A52" s="7" t="s">
        <v>422</v>
      </c>
    </row>
    <row r="53" spans="1:3" x14ac:dyDescent="0.2">
      <c r="A53" s="71"/>
    </row>
    <row r="55" spans="1:3" s="14" customFormat="1" x14ac:dyDescent="0.2">
      <c r="A55" s="14" t="s">
        <v>423</v>
      </c>
    </row>
    <row r="56" spans="1:3" x14ac:dyDescent="0.2">
      <c r="B56" s="7" t="s">
        <v>95</v>
      </c>
    </row>
    <row r="57" spans="1:3" x14ac:dyDescent="0.2">
      <c r="A57" s="80" t="s">
        <v>472</v>
      </c>
      <c r="B57" s="83">
        <v>24</v>
      </c>
    </row>
    <row r="58" spans="1:3" x14ac:dyDescent="0.2">
      <c r="A58" s="80" t="s">
        <v>473</v>
      </c>
      <c r="B58" s="83">
        <v>18</v>
      </c>
    </row>
    <row r="59" spans="1:3" x14ac:dyDescent="0.2">
      <c r="A59" s="80" t="s">
        <v>73</v>
      </c>
      <c r="B59" s="83">
        <v>6</v>
      </c>
    </row>
    <row r="60" spans="1:3" x14ac:dyDescent="0.2">
      <c r="A60" s="80" t="s">
        <v>74</v>
      </c>
      <c r="B60" s="83">
        <v>12</v>
      </c>
    </row>
    <row r="61" spans="1:3" x14ac:dyDescent="0.2">
      <c r="A61" s="80" t="s">
        <v>75</v>
      </c>
      <c r="B61" s="83">
        <v>2</v>
      </c>
    </row>
    <row r="62" spans="1:3" x14ac:dyDescent="0.2">
      <c r="A62" s="80"/>
      <c r="B62" s="82">
        <v>62</v>
      </c>
      <c r="C62" s="81"/>
    </row>
    <row r="64" spans="1:3" s="14" customFormat="1" x14ac:dyDescent="0.2">
      <c r="A64" s="14" t="s">
        <v>424</v>
      </c>
    </row>
    <row r="65" spans="1:3" x14ac:dyDescent="0.2">
      <c r="B65" s="7" t="s">
        <v>409</v>
      </c>
      <c r="C65" s="7" t="s">
        <v>97</v>
      </c>
    </row>
    <row r="66" spans="1:3" x14ac:dyDescent="0.2">
      <c r="A66" s="7" t="s">
        <v>427</v>
      </c>
      <c r="B66" s="86">
        <v>8</v>
      </c>
    </row>
    <row r="67" spans="1:3" x14ac:dyDescent="0.2">
      <c r="A67" s="7" t="s">
        <v>428</v>
      </c>
      <c r="B67" s="86">
        <v>3</v>
      </c>
    </row>
    <row r="68" spans="1:3" x14ac:dyDescent="0.2">
      <c r="A68" s="7" t="s">
        <v>429</v>
      </c>
      <c r="B68" s="86">
        <v>2</v>
      </c>
    </row>
    <row r="69" spans="1:3" x14ac:dyDescent="0.2">
      <c r="A69" s="7" t="s">
        <v>430</v>
      </c>
      <c r="B69" s="86">
        <v>0</v>
      </c>
    </row>
    <row r="70" spans="1:3" x14ac:dyDescent="0.2">
      <c r="A70" s="7" t="s">
        <v>431</v>
      </c>
      <c r="B70" s="86">
        <v>1</v>
      </c>
    </row>
    <row r="71" spans="1:3" x14ac:dyDescent="0.2">
      <c r="A71" s="87" t="s">
        <v>425</v>
      </c>
      <c r="B71" s="87">
        <f>'Mkt Mgr data entry'!B66-('Mkt Mgr data entry'!B67+'Mkt Mgr data entry'!B68+'Mkt Mgr data entry'!B69)</f>
        <v>3</v>
      </c>
    </row>
    <row r="74" spans="1:3" s="14" customFormat="1" x14ac:dyDescent="0.2">
      <c r="A74" s="14" t="s">
        <v>426</v>
      </c>
    </row>
    <row r="75" spans="1:3" x14ac:dyDescent="0.2">
      <c r="B75" s="7" t="s">
        <v>432</v>
      </c>
    </row>
    <row r="76" spans="1:3" x14ac:dyDescent="0.2">
      <c r="A76" s="7" t="s">
        <v>980</v>
      </c>
      <c r="B76" s="86">
        <v>1</v>
      </c>
    </row>
    <row r="78" spans="1:3" x14ac:dyDescent="0.2">
      <c r="A78" s="7" t="s">
        <v>981</v>
      </c>
      <c r="B78" s="86">
        <v>2</v>
      </c>
    </row>
    <row r="79" spans="1:3" x14ac:dyDescent="0.2">
      <c r="A79" s="7" t="s">
        <v>976</v>
      </c>
      <c r="B79" s="86">
        <v>20</v>
      </c>
    </row>
    <row r="81" spans="1:13" x14ac:dyDescent="0.2">
      <c r="A81" s="7" t="s">
        <v>982</v>
      </c>
      <c r="B81" s="86">
        <v>15</v>
      </c>
    </row>
    <row r="82" spans="1:13" x14ac:dyDescent="0.2">
      <c r="A82" s="7" t="s">
        <v>983</v>
      </c>
      <c r="B82" s="86">
        <v>80</v>
      </c>
    </row>
    <row r="85" spans="1:13" s="14" customFormat="1" x14ac:dyDescent="0.2">
      <c r="A85" s="14" t="s">
        <v>712</v>
      </c>
    </row>
    <row r="86" spans="1:13" ht="25.5" x14ac:dyDescent="0.2">
      <c r="B86" s="85" t="s">
        <v>434</v>
      </c>
      <c r="C86" s="85" t="s">
        <v>435</v>
      </c>
      <c r="D86" s="85" t="s">
        <v>436</v>
      </c>
      <c r="E86" s="85" t="s">
        <v>437</v>
      </c>
      <c r="F86" s="85" t="s">
        <v>438</v>
      </c>
      <c r="G86" s="85" t="s">
        <v>439</v>
      </c>
      <c r="H86" s="85" t="s">
        <v>440</v>
      </c>
      <c r="I86" s="85" t="s">
        <v>441</v>
      </c>
      <c r="J86" s="85" t="s">
        <v>442</v>
      </c>
      <c r="K86" s="85" t="s">
        <v>443</v>
      </c>
      <c r="L86" s="85" t="s">
        <v>444</v>
      </c>
      <c r="M86" s="85" t="s">
        <v>455</v>
      </c>
    </row>
    <row r="87" spans="1:13" x14ac:dyDescent="0.2">
      <c r="A87" s="7" t="s">
        <v>433</v>
      </c>
      <c r="B87" s="71">
        <v>5</v>
      </c>
      <c r="C87" s="71">
        <v>5</v>
      </c>
      <c r="D87" s="71">
        <v>4</v>
      </c>
      <c r="E87" s="71">
        <v>4</v>
      </c>
      <c r="F87" s="71">
        <v>4</v>
      </c>
      <c r="G87" s="71">
        <v>5</v>
      </c>
      <c r="H87" s="71">
        <v>4</v>
      </c>
      <c r="I87" s="71">
        <v>5</v>
      </c>
      <c r="J87" s="71">
        <v>4</v>
      </c>
      <c r="K87" s="71">
        <v>4</v>
      </c>
      <c r="L87" s="71">
        <v>5</v>
      </c>
      <c r="M87" s="71">
        <v>5</v>
      </c>
    </row>
    <row r="90" spans="1:13" s="14" customFormat="1" x14ac:dyDescent="0.2">
      <c r="A90" s="14" t="s">
        <v>445</v>
      </c>
    </row>
    <row r="91" spans="1:13" x14ac:dyDescent="0.2">
      <c r="A91" s="71"/>
    </row>
    <row r="94" spans="1:13" s="14" customFormat="1" x14ac:dyDescent="0.2">
      <c r="A94" s="14" t="s">
        <v>446</v>
      </c>
    </row>
    <row r="95" spans="1:13" x14ac:dyDescent="0.2">
      <c r="A95" s="14" t="s">
        <v>447</v>
      </c>
    </row>
    <row r="96" spans="1:13" x14ac:dyDescent="0.2">
      <c r="A96" s="71"/>
    </row>
    <row r="98" spans="1:1" x14ac:dyDescent="0.2">
      <c r="A98" s="14" t="s">
        <v>448</v>
      </c>
    </row>
    <row r="99" spans="1:1" x14ac:dyDescent="0.2">
      <c r="A99" s="71"/>
    </row>
    <row r="102" spans="1:1" s="14" customFormat="1" x14ac:dyDescent="0.2">
      <c r="A102" s="14" t="s">
        <v>449</v>
      </c>
    </row>
    <row r="103" spans="1:1" x14ac:dyDescent="0.2">
      <c r="A103" s="71"/>
    </row>
    <row r="106" spans="1:1" s="14" customFormat="1" x14ac:dyDescent="0.2">
      <c r="A106" s="14" t="s">
        <v>450</v>
      </c>
    </row>
    <row r="107" spans="1:1" x14ac:dyDescent="0.2">
      <c r="A107" s="71"/>
    </row>
    <row r="110" spans="1:1" s="14" customFormat="1" x14ac:dyDescent="0.2">
      <c r="A110" s="14" t="s">
        <v>451</v>
      </c>
    </row>
    <row r="111" spans="1:1" x14ac:dyDescent="0.2">
      <c r="A111" s="71"/>
    </row>
    <row r="114" spans="1:14" s="14" customFormat="1" x14ac:dyDescent="0.2">
      <c r="A114" s="14" t="s">
        <v>452</v>
      </c>
    </row>
    <row r="115" spans="1:14" x14ac:dyDescent="0.2">
      <c r="A115" s="71"/>
    </row>
    <row r="118" spans="1:14" s="14" customFormat="1" x14ac:dyDescent="0.2">
      <c r="A118" s="14" t="s">
        <v>740</v>
      </c>
    </row>
    <row r="120" spans="1:14" s="104" customFormat="1" ht="15" x14ac:dyDescent="0.25">
      <c r="A120" s="15" t="s">
        <v>741</v>
      </c>
      <c r="K120" s="336"/>
      <c r="N120" s="336"/>
    </row>
    <row r="121" spans="1:14" s="104" customFormat="1" ht="15" x14ac:dyDescent="0.25">
      <c r="A121" s="336"/>
      <c r="B121" s="359" t="s">
        <v>725</v>
      </c>
      <c r="K121" s="336"/>
      <c r="N121" s="336"/>
    </row>
    <row r="122" spans="1:14" s="104" customFormat="1" ht="15" x14ac:dyDescent="0.25">
      <c r="A122" s="336"/>
      <c r="K122" s="336"/>
      <c r="N122" s="336"/>
    </row>
    <row r="123" spans="1:14" s="104" customFormat="1" ht="15" x14ac:dyDescent="0.25">
      <c r="A123" s="336"/>
      <c r="K123" s="336"/>
      <c r="N123" s="336"/>
    </row>
    <row r="124" spans="1:14" s="104" customFormat="1" ht="15" x14ac:dyDescent="0.25">
      <c r="A124" s="336"/>
      <c r="K124" s="336"/>
      <c r="N124" s="336"/>
    </row>
    <row r="125" spans="1:14" s="104" customFormat="1" ht="15" x14ac:dyDescent="0.25">
      <c r="A125" s="336"/>
      <c r="K125" s="336"/>
      <c r="N125" s="336"/>
    </row>
    <row r="126" spans="1:14" s="104" customFormat="1" ht="15" x14ac:dyDescent="0.25">
      <c r="A126" s="336"/>
    </row>
    <row r="127" spans="1:14" s="104" customFormat="1" ht="15" x14ac:dyDescent="0.25">
      <c r="A127" s="336"/>
    </row>
    <row r="128" spans="1:14" s="104" customFormat="1" ht="15" x14ac:dyDescent="0.25">
      <c r="A128" s="336"/>
    </row>
    <row r="129" spans="1:22" s="104" customFormat="1" ht="15" x14ac:dyDescent="0.25">
      <c r="A129" s="336"/>
    </row>
    <row r="130" spans="1:22" s="104" customFormat="1" ht="15" x14ac:dyDescent="0.25">
      <c r="A130" s="336"/>
    </row>
    <row r="131" spans="1:22" s="104" customFormat="1" ht="15" x14ac:dyDescent="0.25">
      <c r="A131" s="336"/>
      <c r="Q131" s="350"/>
      <c r="R131" s="350"/>
      <c r="V131" s="336"/>
    </row>
    <row r="132" spans="1:22" s="104" customFormat="1" ht="15" x14ac:dyDescent="0.25">
      <c r="A132" s="336"/>
    </row>
    <row r="133" spans="1:22" s="104" customFormat="1" ht="15" x14ac:dyDescent="0.25">
      <c r="A133" s="336"/>
    </row>
    <row r="134" spans="1:22" s="104" customFormat="1" ht="15" x14ac:dyDescent="0.25">
      <c r="A134" s="336"/>
    </row>
    <row r="135" spans="1:22" s="104" customFormat="1" ht="15" x14ac:dyDescent="0.25">
      <c r="A135" s="336"/>
    </row>
    <row r="136" spans="1:22" s="104" customFormat="1" ht="15" x14ac:dyDescent="0.25"/>
    <row r="137" spans="1:22" s="104" customFormat="1" ht="15" x14ac:dyDescent="0.25">
      <c r="A137" s="336" t="s">
        <v>732</v>
      </c>
      <c r="N137" s="336"/>
      <c r="O137" s="336"/>
      <c r="P137" s="336"/>
    </row>
    <row r="138" spans="1:22" s="104" customFormat="1" ht="15" x14ac:dyDescent="0.25">
      <c r="B138" s="359" t="s">
        <v>723</v>
      </c>
      <c r="K138" s="336"/>
    </row>
    <row r="139" spans="1:22" s="104" customFormat="1" ht="15" x14ac:dyDescent="0.25">
      <c r="B139" s="336"/>
      <c r="J139" s="336"/>
      <c r="K139" s="350"/>
      <c r="L139" s="350"/>
      <c r="M139" s="350"/>
    </row>
    <row r="140" spans="1:22" s="104" customFormat="1" ht="15" x14ac:dyDescent="0.25">
      <c r="A140" s="47" t="s">
        <v>720</v>
      </c>
    </row>
    <row r="141" spans="1:22" s="104" customFormat="1" ht="15" x14ac:dyDescent="0.25">
      <c r="B141" s="360">
        <v>0.6</v>
      </c>
    </row>
    <row r="142" spans="1:22" s="104" customFormat="1" ht="15" x14ac:dyDescent="0.25">
      <c r="B142" s="119"/>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showGridLines="0" tabSelected="1" workbookViewId="0">
      <selection activeCell="F31" sqref="F31"/>
    </sheetView>
  </sheetViews>
  <sheetFormatPr defaultRowHeight="15.75" x14ac:dyDescent="0.25"/>
  <sheetData>
    <row r="2" spans="2:8" x14ac:dyDescent="0.25">
      <c r="B2" s="485" t="s">
        <v>1086</v>
      </c>
    </row>
    <row r="10" spans="2:8" ht="43.5" customHeight="1" x14ac:dyDescent="0.25">
      <c r="B10" s="486" t="s">
        <v>1087</v>
      </c>
      <c r="C10" s="486"/>
      <c r="D10" s="486"/>
      <c r="E10" s="486"/>
      <c r="F10" s="486"/>
      <c r="G10" s="486"/>
      <c r="H10" s="486"/>
    </row>
    <row r="11" spans="2:8" ht="37.5" customHeight="1" x14ac:dyDescent="0.25">
      <c r="B11" s="489" t="s">
        <v>1092</v>
      </c>
      <c r="C11" s="489"/>
      <c r="D11" s="489"/>
      <c r="E11" s="489"/>
      <c r="F11" s="489"/>
      <c r="G11" s="489"/>
      <c r="H11" s="489"/>
    </row>
    <row r="12" spans="2:8" x14ac:dyDescent="0.25">
      <c r="B12" s="487" t="s">
        <v>1090</v>
      </c>
      <c r="C12" s="487"/>
      <c r="D12" s="487"/>
      <c r="E12" s="487"/>
      <c r="F12" s="487"/>
      <c r="G12" s="487"/>
      <c r="H12" s="487"/>
    </row>
    <row r="13" spans="2:8" ht="11.25" customHeight="1" x14ac:dyDescent="0.25">
      <c r="B13" s="487"/>
      <c r="C13" s="487"/>
      <c r="D13" s="487"/>
      <c r="E13" s="487"/>
      <c r="F13" s="487"/>
      <c r="G13" s="487"/>
      <c r="H13" s="487"/>
    </row>
    <row r="14" spans="2:8" ht="11.25" customHeight="1" x14ac:dyDescent="0.25">
      <c r="B14" s="487"/>
      <c r="C14" s="487"/>
      <c r="D14" s="487"/>
      <c r="E14" s="487"/>
      <c r="F14" s="487"/>
      <c r="G14" s="487"/>
      <c r="H14" s="487"/>
    </row>
    <row r="15" spans="2:8" x14ac:dyDescent="0.25">
      <c r="B15" s="487"/>
      <c r="C15" s="487"/>
      <c r="D15" s="487"/>
      <c r="E15" s="487"/>
      <c r="F15" s="487"/>
      <c r="G15" s="487"/>
      <c r="H15" s="487"/>
    </row>
    <row r="16" spans="2:8" ht="9.75" customHeight="1" x14ac:dyDescent="0.25">
      <c r="B16" s="487"/>
      <c r="C16" s="487"/>
      <c r="D16" s="487"/>
      <c r="E16" s="487"/>
      <c r="F16" s="487"/>
      <c r="G16" s="487"/>
      <c r="H16" s="487"/>
    </row>
    <row r="17" spans="2:8" hidden="1" x14ac:dyDescent="0.25">
      <c r="B17" s="487"/>
      <c r="C17" s="487"/>
      <c r="D17" s="487"/>
      <c r="E17" s="487"/>
      <c r="F17" s="487"/>
      <c r="G17" s="487"/>
      <c r="H17" s="487"/>
    </row>
    <row r="18" spans="2:8" hidden="1" x14ac:dyDescent="0.25">
      <c r="B18" s="487"/>
      <c r="C18" s="487"/>
      <c r="D18" s="487"/>
      <c r="E18" s="487"/>
      <c r="F18" s="487"/>
      <c r="G18" s="487"/>
      <c r="H18" s="487"/>
    </row>
    <row r="19" spans="2:8" hidden="1" x14ac:dyDescent="0.25">
      <c r="B19" s="487"/>
      <c r="C19" s="487"/>
      <c r="D19" s="487"/>
      <c r="E19" s="487"/>
      <c r="F19" s="487"/>
      <c r="G19" s="487"/>
      <c r="H19" s="487"/>
    </row>
    <row r="20" spans="2:8" hidden="1" x14ac:dyDescent="0.25">
      <c r="B20" s="487"/>
      <c r="C20" s="487"/>
      <c r="D20" s="487"/>
      <c r="E20" s="487"/>
      <c r="F20" s="487"/>
      <c r="G20" s="487"/>
      <c r="H20" s="487"/>
    </row>
    <row r="21" spans="2:8" hidden="1" x14ac:dyDescent="0.25">
      <c r="B21" s="487"/>
      <c r="C21" s="487"/>
      <c r="D21" s="487"/>
      <c r="E21" s="487"/>
      <c r="F21" s="487"/>
      <c r="G21" s="487"/>
      <c r="H21" s="487"/>
    </row>
    <row r="22" spans="2:8" hidden="1" x14ac:dyDescent="0.25">
      <c r="B22" s="487"/>
      <c r="C22" s="487"/>
      <c r="D22" s="487"/>
      <c r="E22" s="487"/>
      <c r="F22" s="487"/>
      <c r="G22" s="487"/>
      <c r="H22" s="487"/>
    </row>
    <row r="23" spans="2:8" hidden="1" x14ac:dyDescent="0.25">
      <c r="B23" s="487"/>
      <c r="C23" s="487"/>
      <c r="D23" s="487"/>
      <c r="E23" s="487"/>
      <c r="F23" s="487"/>
      <c r="G23" s="487"/>
      <c r="H23" s="487"/>
    </row>
    <row r="24" spans="2:8" hidden="1" x14ac:dyDescent="0.25">
      <c r="B24" s="487"/>
      <c r="C24" s="487"/>
      <c r="D24" s="487"/>
      <c r="E24" s="487"/>
      <c r="F24" s="487"/>
      <c r="G24" s="487"/>
      <c r="H24" s="487"/>
    </row>
    <row r="26" spans="2:8" ht="43.5" customHeight="1" x14ac:dyDescent="0.25">
      <c r="B26" s="488" t="s">
        <v>1093</v>
      </c>
      <c r="C26" s="488"/>
      <c r="D26" s="488"/>
      <c r="E26" s="488"/>
      <c r="F26" s="488"/>
      <c r="G26" s="488"/>
      <c r="H26" s="488"/>
    </row>
    <row r="28" spans="2:8" x14ac:dyDescent="0.25">
      <c r="B28" s="485" t="s">
        <v>1095</v>
      </c>
    </row>
  </sheetData>
  <mergeCells count="4">
    <mergeCell ref="B10:H10"/>
    <mergeCell ref="B12:H24"/>
    <mergeCell ref="B26:H26"/>
    <mergeCell ref="B11:H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2"/>
  <sheetViews>
    <sheetView zoomScaleNormal="100" workbookViewId="0">
      <pane xSplit="3" ySplit="1" topLeftCell="D2" activePane="bottomRight" state="frozen"/>
      <selection activeCell="L3" sqref="L3"/>
      <selection pane="topRight" activeCell="L3" sqref="L3"/>
      <selection pane="bottomLeft" activeCell="L3" sqref="L3"/>
      <selection pane="bottomRight" activeCell="A8" sqref="A8"/>
    </sheetView>
  </sheetViews>
  <sheetFormatPr defaultRowHeight="48.75" customHeight="1" x14ac:dyDescent="0.25"/>
  <cols>
    <col min="1" max="1" width="35.125" style="247" customWidth="1"/>
    <col min="2" max="2" width="28.75" customWidth="1"/>
    <col min="3" max="3" width="16" customWidth="1"/>
    <col min="4" max="4" width="19.875" style="186" customWidth="1"/>
    <col min="5" max="7" width="15.25" customWidth="1"/>
    <col min="8" max="8" width="15.25" style="186" customWidth="1"/>
    <col min="9" max="12" width="15.25" customWidth="1"/>
    <col min="13" max="13" width="15.25" style="186" customWidth="1"/>
    <col min="14" max="17" width="15.25" customWidth="1"/>
    <col min="18" max="18" width="15.25" style="186" customWidth="1"/>
    <col min="19" max="22" width="15.25" customWidth="1"/>
  </cols>
  <sheetData>
    <row r="1" spans="1:25" ht="48.75" customHeight="1" x14ac:dyDescent="0.25">
      <c r="A1" s="444" t="s">
        <v>1026</v>
      </c>
      <c r="B1" s="444" t="s">
        <v>1023</v>
      </c>
      <c r="C1" s="444" t="s">
        <v>1042</v>
      </c>
      <c r="D1" s="444" t="s">
        <v>1039</v>
      </c>
      <c r="E1" s="476" t="s">
        <v>1043</v>
      </c>
      <c r="F1" s="476" t="s">
        <v>1045</v>
      </c>
      <c r="G1" s="476" t="s">
        <v>689</v>
      </c>
      <c r="H1" s="444" t="s">
        <v>1040</v>
      </c>
      <c r="I1" s="476" t="s">
        <v>683</v>
      </c>
      <c r="J1" s="476" t="s">
        <v>684</v>
      </c>
      <c r="K1" s="443" t="s">
        <v>685</v>
      </c>
      <c r="L1" s="476" t="s">
        <v>686</v>
      </c>
      <c r="M1" s="444" t="s">
        <v>1041</v>
      </c>
      <c r="N1" s="476" t="s">
        <v>687</v>
      </c>
      <c r="O1" s="476" t="s">
        <v>690</v>
      </c>
      <c r="P1" s="476" t="s">
        <v>688</v>
      </c>
      <c r="Q1" s="476" t="s">
        <v>1046</v>
      </c>
      <c r="R1" s="444" t="s">
        <v>642</v>
      </c>
      <c r="S1" s="443" t="s">
        <v>1047</v>
      </c>
      <c r="T1" s="443" t="s">
        <v>641</v>
      </c>
      <c r="U1" s="476" t="s">
        <v>1048</v>
      </c>
      <c r="V1" s="443" t="s">
        <v>1049</v>
      </c>
      <c r="W1" s="186"/>
      <c r="X1" s="186"/>
      <c r="Y1" s="186"/>
    </row>
    <row r="2" spans="1:25" ht="48.75" customHeight="1" x14ac:dyDescent="0.25">
      <c r="A2" s="97" t="s">
        <v>1038</v>
      </c>
      <c r="B2" s="85"/>
      <c r="C2" s="438" t="s">
        <v>922</v>
      </c>
      <c r="D2" s="443"/>
      <c r="E2" s="85"/>
      <c r="F2" s="85"/>
      <c r="G2" s="85"/>
      <c r="H2" s="443" t="s">
        <v>998</v>
      </c>
      <c r="I2" s="85"/>
      <c r="J2" s="85" t="s">
        <v>998</v>
      </c>
      <c r="K2" s="85"/>
      <c r="L2" s="85"/>
      <c r="M2" s="443"/>
      <c r="N2" s="85"/>
      <c r="O2" s="85"/>
      <c r="P2" s="85"/>
      <c r="Q2" s="85"/>
      <c r="R2" s="443" t="s">
        <v>998</v>
      </c>
      <c r="S2" s="85" t="s">
        <v>998</v>
      </c>
      <c r="T2" s="85"/>
      <c r="U2" s="85"/>
      <c r="V2" s="85"/>
      <c r="W2" s="186"/>
      <c r="X2" s="186"/>
      <c r="Y2" s="186"/>
    </row>
    <row r="3" spans="1:25" ht="48.75" customHeight="1" x14ac:dyDescent="0.25">
      <c r="A3" s="97" t="s">
        <v>994</v>
      </c>
      <c r="B3" s="85"/>
      <c r="C3" s="438" t="s">
        <v>923</v>
      </c>
      <c r="D3" s="443" t="s">
        <v>998</v>
      </c>
      <c r="E3" s="85" t="s">
        <v>998</v>
      </c>
      <c r="F3" s="85" t="s">
        <v>998</v>
      </c>
      <c r="G3" s="85"/>
      <c r="H3" s="443"/>
      <c r="I3" s="85"/>
      <c r="J3" s="85"/>
      <c r="K3" s="85"/>
      <c r="L3" s="85"/>
      <c r="M3" s="443" t="s">
        <v>998</v>
      </c>
      <c r="N3" s="85"/>
      <c r="O3" s="85"/>
      <c r="P3" s="85"/>
      <c r="Q3" s="85" t="s">
        <v>998</v>
      </c>
      <c r="R3" s="443" t="s">
        <v>998</v>
      </c>
      <c r="S3" s="85"/>
      <c r="T3" s="85" t="s">
        <v>998</v>
      </c>
      <c r="U3" s="85"/>
      <c r="V3" s="85" t="s">
        <v>998</v>
      </c>
      <c r="W3" s="186"/>
      <c r="X3" s="186"/>
      <c r="Y3" s="186"/>
    </row>
    <row r="4" spans="1:25" ht="48.75" customHeight="1" x14ac:dyDescent="0.25">
      <c r="A4" s="97" t="s">
        <v>993</v>
      </c>
      <c r="B4" s="85"/>
      <c r="C4" s="438" t="s">
        <v>923</v>
      </c>
      <c r="D4" s="443" t="s">
        <v>998</v>
      </c>
      <c r="E4" s="85" t="s">
        <v>998</v>
      </c>
      <c r="F4" s="85" t="s">
        <v>998</v>
      </c>
      <c r="G4" s="85"/>
      <c r="H4" s="443"/>
      <c r="I4" s="85"/>
      <c r="J4" s="85"/>
      <c r="K4" s="85"/>
      <c r="L4" s="85"/>
      <c r="M4" s="443" t="s">
        <v>998</v>
      </c>
      <c r="N4" s="85"/>
      <c r="O4" s="85"/>
      <c r="P4" s="85"/>
      <c r="Q4" s="85" t="s">
        <v>998</v>
      </c>
      <c r="R4" s="443" t="s">
        <v>998</v>
      </c>
      <c r="S4" s="85" t="s">
        <v>998</v>
      </c>
      <c r="T4" s="85"/>
      <c r="U4" s="85"/>
      <c r="V4" s="85"/>
      <c r="W4" s="186"/>
      <c r="X4" s="186"/>
      <c r="Y4" s="186"/>
    </row>
    <row r="5" spans="1:25" ht="48.75" customHeight="1" x14ac:dyDescent="0.25">
      <c r="A5" s="97" t="s">
        <v>995</v>
      </c>
      <c r="B5" s="85"/>
      <c r="C5" s="438" t="s">
        <v>923</v>
      </c>
      <c r="D5" s="443" t="s">
        <v>998</v>
      </c>
      <c r="E5" s="85" t="s">
        <v>998</v>
      </c>
      <c r="F5" s="85" t="s">
        <v>998</v>
      </c>
      <c r="G5" s="85"/>
      <c r="H5" s="443"/>
      <c r="I5" s="85"/>
      <c r="J5" s="85"/>
      <c r="K5" s="85"/>
      <c r="L5" s="85"/>
      <c r="M5" s="443" t="s">
        <v>998</v>
      </c>
      <c r="N5" s="85"/>
      <c r="O5" s="85"/>
      <c r="P5" s="85"/>
      <c r="Q5" s="85" t="s">
        <v>998</v>
      </c>
      <c r="R5" s="443" t="s">
        <v>998</v>
      </c>
      <c r="S5" s="85"/>
      <c r="T5" s="85"/>
      <c r="U5" s="85"/>
      <c r="V5" s="85" t="s">
        <v>998</v>
      </c>
      <c r="W5" s="186"/>
      <c r="X5" s="186"/>
      <c r="Y5" s="186"/>
    </row>
    <row r="6" spans="1:25" ht="48.75" customHeight="1" x14ac:dyDescent="0.25">
      <c r="A6" s="97" t="s">
        <v>996</v>
      </c>
      <c r="B6" s="85"/>
      <c r="C6" s="438" t="s">
        <v>923</v>
      </c>
      <c r="D6" s="443" t="s">
        <v>998</v>
      </c>
      <c r="E6" s="85" t="s">
        <v>998</v>
      </c>
      <c r="F6" s="85" t="s">
        <v>998</v>
      </c>
      <c r="G6" s="85"/>
      <c r="H6" s="443"/>
      <c r="I6" s="85"/>
      <c r="J6" s="85"/>
      <c r="K6" s="85"/>
      <c r="L6" s="85"/>
      <c r="M6" s="443" t="s">
        <v>998</v>
      </c>
      <c r="N6" s="85"/>
      <c r="O6" s="85"/>
      <c r="P6" s="85"/>
      <c r="Q6" s="85" t="s">
        <v>998</v>
      </c>
      <c r="R6" s="443"/>
      <c r="S6" s="85"/>
      <c r="T6" s="85"/>
      <c r="U6" s="85"/>
      <c r="V6" s="85"/>
      <c r="W6" s="186"/>
      <c r="X6" s="186"/>
      <c r="Y6" s="186"/>
    </row>
    <row r="7" spans="1:25" ht="48.75" customHeight="1" x14ac:dyDescent="0.25">
      <c r="A7" s="97" t="s">
        <v>997</v>
      </c>
      <c r="B7" s="85"/>
      <c r="C7" s="438" t="s">
        <v>924</v>
      </c>
      <c r="D7" s="443" t="s">
        <v>998</v>
      </c>
      <c r="E7" s="85"/>
      <c r="F7" s="85" t="s">
        <v>998</v>
      </c>
      <c r="G7" s="85"/>
      <c r="H7" s="443" t="s">
        <v>998</v>
      </c>
      <c r="I7" s="85"/>
      <c r="J7" s="85"/>
      <c r="K7" s="85"/>
      <c r="L7" s="85"/>
      <c r="M7" s="443"/>
      <c r="N7" s="85"/>
      <c r="O7" s="85"/>
      <c r="P7" s="85"/>
      <c r="Q7" s="85"/>
      <c r="R7" s="443"/>
      <c r="S7" s="85"/>
      <c r="T7" s="85"/>
      <c r="U7" s="85"/>
      <c r="V7" s="85"/>
      <c r="W7" s="186"/>
      <c r="X7" s="186"/>
      <c r="Y7" s="186"/>
    </row>
    <row r="8" spans="1:25" ht="48.75" customHeight="1" x14ac:dyDescent="0.25">
      <c r="A8" s="97" t="s">
        <v>1067</v>
      </c>
      <c r="B8" s="85"/>
      <c r="C8" s="450" t="s">
        <v>1065</v>
      </c>
      <c r="D8" s="443" t="s">
        <v>998</v>
      </c>
      <c r="E8" s="85"/>
      <c r="F8" s="85"/>
      <c r="G8" s="85"/>
      <c r="H8" s="443" t="s">
        <v>998</v>
      </c>
      <c r="I8" s="85"/>
      <c r="J8" s="85"/>
      <c r="K8" s="85"/>
      <c r="L8" s="85"/>
      <c r="M8" s="443" t="s">
        <v>998</v>
      </c>
      <c r="N8" s="85"/>
      <c r="O8" s="85"/>
      <c r="P8" s="85"/>
      <c r="Q8" s="85"/>
      <c r="R8" s="443" t="s">
        <v>998</v>
      </c>
      <c r="S8" s="85"/>
      <c r="T8" s="85"/>
      <c r="U8" s="85"/>
      <c r="V8" s="85"/>
      <c r="W8" s="186"/>
      <c r="X8" s="186"/>
      <c r="Y8" s="186"/>
    </row>
    <row r="9" spans="1:25" ht="48.75" customHeight="1" x14ac:dyDescent="0.25">
      <c r="A9" s="97" t="s">
        <v>1068</v>
      </c>
      <c r="B9" s="85"/>
      <c r="C9" s="450" t="s">
        <v>1066</v>
      </c>
      <c r="D9" s="443"/>
      <c r="E9" s="85"/>
      <c r="F9" s="85"/>
      <c r="G9" s="85"/>
      <c r="H9" s="443"/>
      <c r="I9" s="85"/>
      <c r="J9" s="85"/>
      <c r="K9" s="85"/>
      <c r="L9" s="85"/>
      <c r="M9" s="443"/>
      <c r="N9" s="85"/>
      <c r="O9" s="85"/>
      <c r="P9" s="85"/>
      <c r="Q9" s="85"/>
      <c r="R9" s="443"/>
      <c r="S9" s="85"/>
      <c r="T9" s="85"/>
      <c r="U9" s="85"/>
      <c r="V9" s="85"/>
      <c r="W9" s="186"/>
      <c r="X9" s="186"/>
      <c r="Y9" s="186"/>
    </row>
    <row r="10" spans="1:25" ht="48.75" customHeight="1" x14ac:dyDescent="0.25">
      <c r="A10" s="97" t="s">
        <v>954</v>
      </c>
      <c r="B10" s="97" t="s">
        <v>955</v>
      </c>
      <c r="C10" s="435" t="s">
        <v>867</v>
      </c>
      <c r="D10" s="443"/>
      <c r="E10" s="85"/>
      <c r="F10" s="85"/>
      <c r="G10" s="85"/>
      <c r="H10" s="443" t="s">
        <v>998</v>
      </c>
      <c r="I10" s="85"/>
      <c r="J10" s="85" t="s">
        <v>998</v>
      </c>
      <c r="K10" s="85"/>
      <c r="L10" s="85"/>
      <c r="M10" s="443"/>
      <c r="N10" s="85"/>
      <c r="O10" s="85"/>
      <c r="P10" s="85"/>
      <c r="Q10" s="85"/>
      <c r="R10" s="443" t="s">
        <v>998</v>
      </c>
      <c r="S10" s="85" t="s">
        <v>998</v>
      </c>
      <c r="T10" s="85"/>
      <c r="U10" s="85"/>
      <c r="V10" s="85"/>
      <c r="W10" s="186"/>
      <c r="X10" s="186"/>
      <c r="Y10" s="186"/>
    </row>
    <row r="11" spans="1:25" ht="48.75" customHeight="1" x14ac:dyDescent="0.25">
      <c r="A11" s="97" t="s">
        <v>1035</v>
      </c>
      <c r="B11" s="85"/>
      <c r="C11" s="435" t="s">
        <v>876</v>
      </c>
      <c r="D11" s="443" t="s">
        <v>998</v>
      </c>
      <c r="E11" s="85"/>
      <c r="F11" s="85" t="s">
        <v>998</v>
      </c>
      <c r="G11" s="85"/>
      <c r="H11" s="443" t="s">
        <v>998</v>
      </c>
      <c r="I11" s="85"/>
      <c r="J11" s="85" t="s">
        <v>998</v>
      </c>
      <c r="K11" s="85"/>
      <c r="L11" s="85"/>
      <c r="M11" s="443"/>
      <c r="N11" s="85"/>
      <c r="O11" s="85"/>
      <c r="P11" s="85"/>
      <c r="Q11" s="85"/>
      <c r="R11" s="443"/>
      <c r="S11" s="85"/>
      <c r="T11" s="85"/>
      <c r="U11" s="85"/>
      <c r="V11" s="85"/>
      <c r="W11" s="186"/>
      <c r="X11" s="186"/>
      <c r="Y11" s="186"/>
    </row>
    <row r="12" spans="1:25" ht="48.75" customHeight="1" x14ac:dyDescent="0.25">
      <c r="A12" s="97" t="s">
        <v>966</v>
      </c>
      <c r="B12" s="85" t="s">
        <v>967</v>
      </c>
      <c r="C12" s="435" t="s">
        <v>877</v>
      </c>
      <c r="D12" s="443"/>
      <c r="E12" s="85"/>
      <c r="F12" s="85"/>
      <c r="G12" s="85"/>
      <c r="H12" s="443"/>
      <c r="I12" s="85"/>
      <c r="J12" s="85"/>
      <c r="K12" s="85"/>
      <c r="L12" s="85"/>
      <c r="M12" s="443"/>
      <c r="N12" s="85"/>
      <c r="O12" s="85"/>
      <c r="P12" s="85"/>
      <c r="Q12" s="85"/>
      <c r="R12" s="443" t="s">
        <v>998</v>
      </c>
      <c r="S12" s="85" t="s">
        <v>998</v>
      </c>
      <c r="T12" s="85"/>
      <c r="U12" s="85"/>
      <c r="V12" s="85"/>
      <c r="W12" s="186"/>
      <c r="X12" s="186"/>
      <c r="Y12" s="186"/>
    </row>
    <row r="13" spans="1:25" ht="48.75" customHeight="1" x14ac:dyDescent="0.25">
      <c r="A13" s="473" t="s">
        <v>1009</v>
      </c>
      <c r="B13" s="85"/>
      <c r="C13" s="435" t="s">
        <v>878</v>
      </c>
      <c r="D13" s="443"/>
      <c r="E13" s="85"/>
      <c r="F13" s="85"/>
      <c r="G13" s="85"/>
      <c r="H13" s="443"/>
      <c r="I13" s="85"/>
      <c r="J13" s="85"/>
      <c r="K13" s="85"/>
      <c r="L13" s="85"/>
      <c r="M13" s="443"/>
      <c r="N13" s="85"/>
      <c r="O13" s="85"/>
      <c r="P13" s="85"/>
      <c r="Q13" s="85"/>
      <c r="R13" s="443" t="s">
        <v>998</v>
      </c>
      <c r="S13" s="85" t="s">
        <v>998</v>
      </c>
      <c r="T13" s="85"/>
      <c r="U13" s="85"/>
      <c r="V13" s="85"/>
      <c r="W13" s="186"/>
      <c r="X13" s="186"/>
      <c r="Y13" s="186"/>
    </row>
    <row r="14" spans="1:25" ht="48.75" customHeight="1" x14ac:dyDescent="0.25">
      <c r="A14" s="97" t="s">
        <v>968</v>
      </c>
      <c r="B14" s="85"/>
      <c r="C14" s="435" t="s">
        <v>879</v>
      </c>
      <c r="D14" s="443"/>
      <c r="E14" s="85"/>
      <c r="F14" s="85"/>
      <c r="G14" s="85"/>
      <c r="H14" s="443" t="s">
        <v>998</v>
      </c>
      <c r="I14" s="85" t="s">
        <v>998</v>
      </c>
      <c r="J14" s="85" t="s">
        <v>998</v>
      </c>
      <c r="K14" s="85"/>
      <c r="L14" s="85"/>
      <c r="M14" s="443"/>
      <c r="N14" s="85"/>
      <c r="O14" s="85"/>
      <c r="P14" s="85"/>
      <c r="Q14" s="85"/>
      <c r="R14" s="443" t="s">
        <v>998</v>
      </c>
      <c r="S14" s="85" t="s">
        <v>998</v>
      </c>
      <c r="T14" s="85"/>
      <c r="U14" s="85"/>
      <c r="V14" s="85"/>
      <c r="W14" s="186"/>
      <c r="X14" s="186"/>
      <c r="Y14" s="186"/>
    </row>
    <row r="15" spans="1:25" ht="48.75" customHeight="1" x14ac:dyDescent="0.25">
      <c r="A15" s="97" t="s">
        <v>1000</v>
      </c>
      <c r="B15" s="85"/>
      <c r="C15" s="435" t="s">
        <v>880</v>
      </c>
      <c r="D15" s="443"/>
      <c r="E15" s="85"/>
      <c r="F15" s="85"/>
      <c r="G15" s="85"/>
      <c r="H15" s="443" t="s">
        <v>998</v>
      </c>
      <c r="I15" s="85" t="s">
        <v>998</v>
      </c>
      <c r="J15" s="85" t="s">
        <v>998</v>
      </c>
      <c r="K15" s="85"/>
      <c r="L15" s="85"/>
      <c r="M15" s="443"/>
      <c r="N15" s="85"/>
      <c r="O15" s="85"/>
      <c r="P15" s="85"/>
      <c r="Q15" s="85"/>
      <c r="R15" s="443"/>
      <c r="S15" s="85"/>
      <c r="T15" s="85"/>
      <c r="U15" s="85"/>
      <c r="V15" s="85"/>
      <c r="W15" s="186"/>
      <c r="X15" s="186"/>
      <c r="Y15" s="186"/>
    </row>
    <row r="16" spans="1:25" ht="48.75" customHeight="1" x14ac:dyDescent="0.25">
      <c r="A16" s="97" t="s">
        <v>1010</v>
      </c>
      <c r="B16" s="85"/>
      <c r="C16" s="435" t="s">
        <v>881</v>
      </c>
      <c r="D16" s="443"/>
      <c r="E16" s="85"/>
      <c r="F16" s="85"/>
      <c r="G16" s="85"/>
      <c r="H16" s="443"/>
      <c r="I16" s="85"/>
      <c r="J16" s="85"/>
      <c r="K16" s="85"/>
      <c r="L16" s="85"/>
      <c r="M16" s="443"/>
      <c r="N16" s="85"/>
      <c r="O16" s="85"/>
      <c r="P16" s="85"/>
      <c r="Q16" s="85"/>
      <c r="R16" s="443" t="s">
        <v>998</v>
      </c>
      <c r="S16" s="85" t="s">
        <v>998</v>
      </c>
      <c r="T16" s="85"/>
      <c r="U16" s="85"/>
      <c r="V16" s="85"/>
      <c r="W16" s="186"/>
      <c r="X16" s="186"/>
      <c r="Y16" s="186"/>
    </row>
    <row r="17" spans="1:25" ht="48.75" customHeight="1" x14ac:dyDescent="0.25">
      <c r="A17" s="97" t="s">
        <v>1051</v>
      </c>
      <c r="B17" s="85"/>
      <c r="C17" s="435" t="s">
        <v>1082</v>
      </c>
      <c r="D17" s="443"/>
      <c r="E17" s="85"/>
      <c r="F17" s="85"/>
      <c r="G17" s="85"/>
      <c r="H17" s="443" t="s">
        <v>998</v>
      </c>
      <c r="I17" s="85"/>
      <c r="J17" s="85" t="s">
        <v>998</v>
      </c>
      <c r="K17" s="85"/>
      <c r="L17" s="85"/>
      <c r="M17" s="443"/>
      <c r="N17" s="85"/>
      <c r="O17" s="85"/>
      <c r="P17" s="85"/>
      <c r="Q17" s="85"/>
      <c r="R17" s="443" t="s">
        <v>998</v>
      </c>
      <c r="S17" s="85" t="s">
        <v>998</v>
      </c>
      <c r="T17" s="85" t="s">
        <v>998</v>
      </c>
      <c r="U17" s="85"/>
      <c r="V17" s="85"/>
      <c r="W17" s="186"/>
      <c r="X17" s="186"/>
      <c r="Y17" s="186"/>
    </row>
    <row r="18" spans="1:25" ht="48.75" customHeight="1" x14ac:dyDescent="0.25">
      <c r="A18" s="97" t="s">
        <v>957</v>
      </c>
      <c r="B18" s="97"/>
      <c r="C18" s="435" t="s">
        <v>868</v>
      </c>
      <c r="D18" s="443"/>
      <c r="E18" s="85"/>
      <c r="F18" s="85"/>
      <c r="G18" s="85"/>
      <c r="H18" s="443" t="s">
        <v>998</v>
      </c>
      <c r="I18" s="85"/>
      <c r="J18" s="85" t="s">
        <v>998</v>
      </c>
      <c r="K18" s="85"/>
      <c r="L18" s="85"/>
      <c r="M18" s="443"/>
      <c r="N18" s="85"/>
      <c r="O18" s="85"/>
      <c r="P18" s="85"/>
      <c r="Q18" s="85"/>
      <c r="R18" s="443" t="s">
        <v>998</v>
      </c>
      <c r="S18" s="85" t="s">
        <v>998</v>
      </c>
      <c r="T18" s="85"/>
      <c r="U18" s="85"/>
      <c r="V18" s="85"/>
      <c r="W18" s="186"/>
      <c r="X18" s="186"/>
      <c r="Y18" s="186"/>
    </row>
    <row r="19" spans="1:25" ht="48.75" customHeight="1" x14ac:dyDescent="0.25">
      <c r="A19" s="97" t="s">
        <v>956</v>
      </c>
      <c r="B19" s="97" t="s">
        <v>958</v>
      </c>
      <c r="C19" s="435" t="s">
        <v>868</v>
      </c>
      <c r="D19" s="443"/>
      <c r="E19" s="85"/>
      <c r="F19" s="85"/>
      <c r="G19" s="85"/>
      <c r="H19" s="443" t="s">
        <v>998</v>
      </c>
      <c r="I19" s="85"/>
      <c r="J19" s="85" t="s">
        <v>998</v>
      </c>
      <c r="K19" s="85"/>
      <c r="L19" s="85"/>
      <c r="M19" s="443"/>
      <c r="N19" s="85"/>
      <c r="O19" s="85"/>
      <c r="P19" s="85"/>
      <c r="Q19" s="85"/>
      <c r="R19" s="443" t="s">
        <v>998</v>
      </c>
      <c r="S19" s="85" t="s">
        <v>998</v>
      </c>
      <c r="T19" s="85"/>
      <c r="U19" s="85"/>
      <c r="V19" s="85"/>
      <c r="W19" s="186"/>
      <c r="X19" s="186"/>
      <c r="Y19" s="186"/>
    </row>
    <row r="20" spans="1:25" ht="48.75" customHeight="1" x14ac:dyDescent="0.25">
      <c r="A20" s="97" t="s">
        <v>457</v>
      </c>
      <c r="B20" s="97" t="s">
        <v>960</v>
      </c>
      <c r="C20" s="435" t="s">
        <v>869</v>
      </c>
      <c r="D20" s="443"/>
      <c r="E20" s="85"/>
      <c r="F20" s="85"/>
      <c r="G20" s="85"/>
      <c r="H20" s="443" t="s">
        <v>998</v>
      </c>
      <c r="I20" s="85"/>
      <c r="J20" s="85" t="s">
        <v>998</v>
      </c>
      <c r="K20" s="85"/>
      <c r="L20" s="85"/>
      <c r="M20" s="443"/>
      <c r="N20" s="85"/>
      <c r="O20" s="85"/>
      <c r="P20" s="85"/>
      <c r="Q20" s="85"/>
      <c r="R20" s="443" t="s">
        <v>998</v>
      </c>
      <c r="S20" s="85" t="s">
        <v>998</v>
      </c>
      <c r="T20" s="85"/>
      <c r="U20" s="85"/>
      <c r="V20" s="85"/>
      <c r="W20" s="186"/>
      <c r="X20" s="186"/>
      <c r="Y20" s="186"/>
    </row>
    <row r="21" spans="1:25" ht="48.75" customHeight="1" x14ac:dyDescent="0.25">
      <c r="A21" s="97" t="s">
        <v>657</v>
      </c>
      <c r="B21" s="97"/>
      <c r="C21" s="435" t="s">
        <v>870</v>
      </c>
      <c r="D21" s="443"/>
      <c r="E21" s="85"/>
      <c r="F21" s="85"/>
      <c r="G21" s="85"/>
      <c r="H21" s="443"/>
      <c r="I21" s="85"/>
      <c r="J21" s="85"/>
      <c r="K21" s="85"/>
      <c r="L21" s="85"/>
      <c r="M21" s="443"/>
      <c r="N21" s="85"/>
      <c r="O21" s="85"/>
      <c r="P21" s="85"/>
      <c r="Q21" s="85"/>
      <c r="R21" s="443"/>
      <c r="S21" s="85"/>
      <c r="T21" s="85"/>
      <c r="U21" s="85"/>
      <c r="V21" s="85"/>
      <c r="W21" s="186"/>
      <c r="X21" s="186"/>
      <c r="Y21" s="186"/>
    </row>
    <row r="22" spans="1:25" ht="48.75" customHeight="1" x14ac:dyDescent="0.25">
      <c r="A22" s="97" t="s">
        <v>1032</v>
      </c>
      <c r="B22" s="85" t="s">
        <v>961</v>
      </c>
      <c r="C22" s="435" t="s">
        <v>871</v>
      </c>
      <c r="D22" s="443"/>
      <c r="E22" s="85"/>
      <c r="F22" s="85"/>
      <c r="G22" s="85"/>
      <c r="H22" s="443"/>
      <c r="I22" s="85"/>
      <c r="J22" s="85"/>
      <c r="K22" s="85"/>
      <c r="L22" s="85"/>
      <c r="M22" s="443"/>
      <c r="N22" s="85"/>
      <c r="O22" s="85"/>
      <c r="P22" s="85"/>
      <c r="Q22" s="85"/>
      <c r="R22" s="443" t="s">
        <v>998</v>
      </c>
      <c r="S22" s="85" t="s">
        <v>998</v>
      </c>
      <c r="T22" s="85"/>
      <c r="U22" s="85"/>
      <c r="V22" s="85" t="s">
        <v>998</v>
      </c>
      <c r="W22" s="186"/>
      <c r="X22" s="186"/>
      <c r="Y22" s="186"/>
    </row>
    <row r="23" spans="1:25" ht="48.75" customHeight="1" x14ac:dyDescent="0.25">
      <c r="A23" s="97" t="s">
        <v>659</v>
      </c>
      <c r="B23" s="85"/>
      <c r="C23" s="435" t="s">
        <v>872</v>
      </c>
      <c r="D23" s="443" t="s">
        <v>998</v>
      </c>
      <c r="E23" s="85"/>
      <c r="F23" s="85" t="s">
        <v>998</v>
      </c>
      <c r="G23" s="85"/>
      <c r="H23" s="443" t="s">
        <v>998</v>
      </c>
      <c r="I23" s="85"/>
      <c r="J23" s="85" t="s">
        <v>998</v>
      </c>
      <c r="K23" s="85"/>
      <c r="L23" s="85"/>
      <c r="M23" s="443"/>
      <c r="N23" s="85"/>
      <c r="O23" s="85"/>
      <c r="P23" s="85"/>
      <c r="Q23" s="85"/>
      <c r="R23" s="443"/>
      <c r="S23" s="85"/>
      <c r="T23" s="85"/>
      <c r="U23" s="85"/>
      <c r="V23" s="85"/>
      <c r="W23" s="186"/>
      <c r="X23" s="186"/>
      <c r="Y23" s="186"/>
    </row>
    <row r="24" spans="1:25" ht="48.75" customHeight="1" x14ac:dyDescent="0.25">
      <c r="A24" s="97" t="s">
        <v>1033</v>
      </c>
      <c r="B24" s="85"/>
      <c r="C24" s="435" t="s">
        <v>873</v>
      </c>
      <c r="D24" s="443"/>
      <c r="E24" s="85"/>
      <c r="F24" s="85"/>
      <c r="G24" s="85"/>
      <c r="H24" s="443" t="s">
        <v>998</v>
      </c>
      <c r="I24" s="85"/>
      <c r="J24" s="85" t="s">
        <v>998</v>
      </c>
      <c r="K24" s="85"/>
      <c r="L24" s="85"/>
      <c r="M24" s="443"/>
      <c r="N24" s="85"/>
      <c r="O24" s="85"/>
      <c r="P24" s="85"/>
      <c r="Q24" s="85"/>
      <c r="R24" s="443" t="s">
        <v>998</v>
      </c>
      <c r="S24" s="85" t="s">
        <v>998</v>
      </c>
      <c r="T24" s="85"/>
      <c r="U24" s="85"/>
      <c r="V24" s="85"/>
      <c r="W24" s="186"/>
      <c r="X24" s="186"/>
      <c r="Y24" s="186"/>
    </row>
    <row r="25" spans="1:25" ht="48.75" customHeight="1" x14ac:dyDescent="0.25">
      <c r="A25" s="97" t="s">
        <v>672</v>
      </c>
      <c r="B25" s="85"/>
      <c r="C25" s="435" t="s">
        <v>873</v>
      </c>
      <c r="D25" s="443" t="s">
        <v>998</v>
      </c>
      <c r="E25" s="85"/>
      <c r="F25" s="85" t="s">
        <v>998</v>
      </c>
      <c r="G25" s="85"/>
      <c r="H25" s="443" t="s">
        <v>998</v>
      </c>
      <c r="I25" s="85"/>
      <c r="J25" s="85" t="s">
        <v>998</v>
      </c>
      <c r="K25" s="85"/>
      <c r="L25" s="85"/>
      <c r="M25" s="443" t="s">
        <v>998</v>
      </c>
      <c r="N25" s="85"/>
      <c r="O25" s="85"/>
      <c r="P25" s="85"/>
      <c r="Q25" s="85" t="s">
        <v>998</v>
      </c>
      <c r="R25" s="443"/>
      <c r="S25" s="85"/>
      <c r="T25" s="85"/>
      <c r="U25" s="85"/>
      <c r="V25" s="85"/>
      <c r="W25" s="186"/>
      <c r="X25" s="186"/>
      <c r="Y25" s="186"/>
    </row>
    <row r="26" spans="1:25" ht="48.75" customHeight="1" x14ac:dyDescent="0.25">
      <c r="A26" s="97" t="s">
        <v>1011</v>
      </c>
      <c r="B26" s="85"/>
      <c r="C26" s="442" t="s">
        <v>874</v>
      </c>
      <c r="D26" s="443" t="s">
        <v>998</v>
      </c>
      <c r="E26" s="85"/>
      <c r="F26" s="85" t="s">
        <v>998</v>
      </c>
      <c r="G26" s="85"/>
      <c r="H26" s="443"/>
      <c r="I26" s="85"/>
      <c r="J26" s="85"/>
      <c r="K26" s="85"/>
      <c r="L26" s="85"/>
      <c r="M26" s="443"/>
      <c r="N26" s="85"/>
      <c r="O26" s="85"/>
      <c r="P26" s="85"/>
      <c r="Q26" s="85"/>
      <c r="R26" s="443"/>
      <c r="S26" s="85"/>
      <c r="T26" s="85"/>
      <c r="U26" s="85"/>
      <c r="V26" s="85"/>
      <c r="W26" s="186"/>
      <c r="X26" s="186"/>
      <c r="Y26" s="186"/>
    </row>
    <row r="27" spans="1:25" ht="48.75" customHeight="1" x14ac:dyDescent="0.25">
      <c r="A27" s="97" t="s">
        <v>1034</v>
      </c>
      <c r="B27" s="85"/>
      <c r="C27" s="435" t="s">
        <v>874</v>
      </c>
      <c r="D27" s="443" t="s">
        <v>998</v>
      </c>
      <c r="E27" s="85"/>
      <c r="F27" s="85" t="s">
        <v>998</v>
      </c>
      <c r="G27" s="85"/>
      <c r="H27" s="443" t="s">
        <v>998</v>
      </c>
      <c r="I27" s="85"/>
      <c r="J27" s="85" t="s">
        <v>998</v>
      </c>
      <c r="K27" s="85"/>
      <c r="L27" s="85"/>
      <c r="M27" s="443"/>
      <c r="N27" s="85"/>
      <c r="O27" s="85"/>
      <c r="P27" s="85"/>
      <c r="Q27" s="85"/>
      <c r="R27" s="443"/>
      <c r="S27" s="85"/>
      <c r="T27" s="85"/>
      <c r="U27" s="85"/>
      <c r="V27" s="85"/>
      <c r="W27" s="186"/>
      <c r="X27" s="186"/>
      <c r="Y27" s="186"/>
    </row>
    <row r="28" spans="1:25" ht="48.75" customHeight="1" x14ac:dyDescent="0.25">
      <c r="A28" s="97" t="s">
        <v>963</v>
      </c>
      <c r="B28" s="85"/>
      <c r="C28" s="435" t="s">
        <v>875</v>
      </c>
      <c r="D28" s="443" t="s">
        <v>998</v>
      </c>
      <c r="E28" s="85"/>
      <c r="F28" s="85" t="s">
        <v>998</v>
      </c>
      <c r="G28" s="85"/>
      <c r="H28" s="443" t="s">
        <v>998</v>
      </c>
      <c r="I28" s="85"/>
      <c r="J28" s="85" t="s">
        <v>998</v>
      </c>
      <c r="K28" s="85"/>
      <c r="L28" s="85"/>
      <c r="M28" s="443"/>
      <c r="N28" s="85"/>
      <c r="O28" s="85"/>
      <c r="P28" s="85"/>
      <c r="Q28" s="85"/>
      <c r="R28" s="443" t="s">
        <v>998</v>
      </c>
      <c r="S28" s="85" t="s">
        <v>998</v>
      </c>
      <c r="T28" s="85"/>
      <c r="U28" s="85"/>
      <c r="V28" s="85"/>
      <c r="W28" s="186"/>
      <c r="X28" s="186"/>
      <c r="Y28" s="186"/>
    </row>
    <row r="29" spans="1:25" ht="48.75" customHeight="1" x14ac:dyDescent="0.25">
      <c r="A29" s="97" t="s">
        <v>991</v>
      </c>
      <c r="B29" s="85"/>
      <c r="C29" s="437" t="s">
        <v>916</v>
      </c>
      <c r="D29" s="443" t="s">
        <v>998</v>
      </c>
      <c r="E29" s="85" t="s">
        <v>998</v>
      </c>
      <c r="F29" s="85"/>
      <c r="G29" s="85"/>
      <c r="H29" s="443"/>
      <c r="I29" s="85"/>
      <c r="J29" s="85"/>
      <c r="K29" s="85"/>
      <c r="L29" s="85"/>
      <c r="M29" s="443"/>
      <c r="N29" s="85"/>
      <c r="O29" s="85"/>
      <c r="P29" s="85"/>
      <c r="Q29" s="85" t="s">
        <v>998</v>
      </c>
      <c r="R29" s="443"/>
      <c r="S29" s="85"/>
      <c r="T29" s="85"/>
      <c r="U29" s="85"/>
      <c r="V29" s="85"/>
      <c r="W29" s="186"/>
      <c r="X29" s="186"/>
      <c r="Y29" s="186"/>
    </row>
    <row r="30" spans="1:25" ht="48.75" customHeight="1" x14ac:dyDescent="0.25">
      <c r="A30" s="97" t="s">
        <v>1019</v>
      </c>
      <c r="B30" s="85"/>
      <c r="C30" s="440" t="s">
        <v>1025</v>
      </c>
      <c r="D30" s="443"/>
      <c r="E30" s="85"/>
      <c r="F30" s="85"/>
      <c r="G30" s="85"/>
      <c r="H30" s="443" t="s">
        <v>998</v>
      </c>
      <c r="I30" s="85"/>
      <c r="J30" s="85" t="s">
        <v>998</v>
      </c>
      <c r="K30" s="85" t="s">
        <v>998</v>
      </c>
      <c r="L30" s="85"/>
      <c r="M30" s="443"/>
      <c r="N30" s="85"/>
      <c r="O30" s="85"/>
      <c r="P30" s="85"/>
      <c r="Q30" s="85"/>
      <c r="R30" s="443" t="s">
        <v>998</v>
      </c>
      <c r="S30" s="85" t="s">
        <v>998</v>
      </c>
      <c r="T30" s="85"/>
      <c r="U30" s="85"/>
      <c r="V30" s="85"/>
      <c r="W30" s="186"/>
      <c r="X30" s="186"/>
      <c r="Y30" s="186"/>
    </row>
    <row r="31" spans="1:25" ht="48.75" customHeight="1" x14ac:dyDescent="0.25">
      <c r="A31" s="97" t="s">
        <v>1000</v>
      </c>
      <c r="B31" s="85"/>
      <c r="C31" s="437" t="s">
        <v>917</v>
      </c>
      <c r="D31" s="443"/>
      <c r="E31" s="85"/>
      <c r="F31" s="85"/>
      <c r="G31" s="85"/>
      <c r="H31" s="443" t="s">
        <v>998</v>
      </c>
      <c r="I31" s="85" t="s">
        <v>998</v>
      </c>
      <c r="J31" s="85" t="s">
        <v>998</v>
      </c>
      <c r="K31" s="85" t="s">
        <v>998</v>
      </c>
      <c r="L31" s="85"/>
      <c r="M31" s="443"/>
      <c r="N31" s="85"/>
      <c r="O31" s="85"/>
      <c r="P31" s="85"/>
      <c r="Q31" s="85"/>
      <c r="R31" s="443"/>
      <c r="S31" s="85"/>
      <c r="T31" s="85"/>
      <c r="U31" s="85"/>
      <c r="V31" s="85"/>
      <c r="W31" s="186"/>
      <c r="X31" s="186"/>
      <c r="Y31" s="186"/>
    </row>
    <row r="32" spans="1:25" ht="48.75" customHeight="1" x14ac:dyDescent="0.25">
      <c r="A32" s="97" t="s">
        <v>1020</v>
      </c>
      <c r="B32" s="85"/>
      <c r="C32" s="437" t="s">
        <v>918</v>
      </c>
      <c r="D32" s="443" t="s">
        <v>998</v>
      </c>
      <c r="E32" s="85"/>
      <c r="F32" s="85" t="s">
        <v>998</v>
      </c>
      <c r="G32" s="85"/>
      <c r="H32" s="443" t="s">
        <v>998</v>
      </c>
      <c r="I32" s="85"/>
      <c r="J32" s="85" t="s">
        <v>998</v>
      </c>
      <c r="K32" s="85" t="s">
        <v>998</v>
      </c>
      <c r="L32" s="85"/>
      <c r="M32" s="443"/>
      <c r="N32" s="85"/>
      <c r="O32" s="85"/>
      <c r="P32" s="85"/>
      <c r="Q32" s="85"/>
      <c r="R32" s="443"/>
      <c r="S32" s="85"/>
      <c r="T32" s="85"/>
      <c r="U32" s="85"/>
      <c r="V32" s="85"/>
      <c r="W32" s="186"/>
      <c r="X32" s="186"/>
      <c r="Y32" s="186"/>
    </row>
    <row r="33" spans="1:25" ht="48.75" customHeight="1" x14ac:dyDescent="0.25">
      <c r="A33" s="97" t="s">
        <v>1021</v>
      </c>
      <c r="B33" s="85"/>
      <c r="C33" s="437" t="s">
        <v>919</v>
      </c>
      <c r="D33" s="443"/>
      <c r="E33" s="85"/>
      <c r="F33" s="85"/>
      <c r="G33" s="85"/>
      <c r="H33" s="443" t="s">
        <v>998</v>
      </c>
      <c r="I33" s="85"/>
      <c r="J33" s="85" t="s">
        <v>998</v>
      </c>
      <c r="K33" s="85" t="s">
        <v>998</v>
      </c>
      <c r="L33" s="85"/>
      <c r="M33" s="443"/>
      <c r="N33" s="85"/>
      <c r="O33" s="85"/>
      <c r="P33" s="85"/>
      <c r="Q33" s="85"/>
      <c r="R33" s="443" t="s">
        <v>998</v>
      </c>
      <c r="S33" s="85"/>
      <c r="T33" s="85"/>
      <c r="U33" s="85"/>
      <c r="V33" s="85"/>
      <c r="W33" s="186"/>
      <c r="X33" s="186"/>
      <c r="Y33" s="186"/>
    </row>
    <row r="34" spans="1:25" ht="48.75" customHeight="1" x14ac:dyDescent="0.25">
      <c r="A34" s="97" t="s">
        <v>992</v>
      </c>
      <c r="B34" s="85"/>
      <c r="C34" s="437" t="s">
        <v>920</v>
      </c>
      <c r="D34" s="443"/>
      <c r="E34" s="85"/>
      <c r="F34" s="85"/>
      <c r="G34" s="85"/>
      <c r="H34" s="443" t="s">
        <v>998</v>
      </c>
      <c r="I34" s="85"/>
      <c r="J34" s="85" t="s">
        <v>998</v>
      </c>
      <c r="K34" s="85"/>
      <c r="L34" s="85"/>
      <c r="M34" s="443"/>
      <c r="N34" s="85"/>
      <c r="O34" s="85"/>
      <c r="P34" s="85"/>
      <c r="Q34" s="85"/>
      <c r="R34" s="443" t="s">
        <v>998</v>
      </c>
      <c r="S34" s="85"/>
      <c r="T34" s="85"/>
      <c r="U34" s="85"/>
      <c r="V34" s="85"/>
      <c r="W34" s="186"/>
      <c r="X34" s="186"/>
      <c r="Y34" s="186"/>
    </row>
    <row r="35" spans="1:25" ht="48.75" customHeight="1" x14ac:dyDescent="0.25">
      <c r="A35" s="97" t="s">
        <v>1022</v>
      </c>
      <c r="B35" s="85"/>
      <c r="C35" s="437" t="s">
        <v>921</v>
      </c>
      <c r="D35" s="443"/>
      <c r="E35" s="85"/>
      <c r="F35" s="85"/>
      <c r="G35" s="85"/>
      <c r="H35" s="443"/>
      <c r="I35" s="85"/>
      <c r="J35" s="85"/>
      <c r="K35" s="85"/>
      <c r="L35" s="85"/>
      <c r="M35" s="443"/>
      <c r="N35" s="85"/>
      <c r="O35" s="85"/>
      <c r="P35" s="85"/>
      <c r="Q35" s="85"/>
      <c r="R35" s="443" t="s">
        <v>998</v>
      </c>
      <c r="S35" s="85" t="s">
        <v>998</v>
      </c>
      <c r="T35" s="85"/>
      <c r="U35" s="85" t="s">
        <v>998</v>
      </c>
      <c r="V35" s="85"/>
      <c r="W35" s="186"/>
      <c r="X35" s="186"/>
      <c r="Y35" s="186"/>
    </row>
    <row r="36" spans="1:25" ht="48.75" customHeight="1" x14ac:dyDescent="0.25">
      <c r="A36" s="97" t="s">
        <v>403</v>
      </c>
      <c r="B36" s="85"/>
      <c r="C36" s="436" t="s">
        <v>904</v>
      </c>
      <c r="D36" s="443"/>
      <c r="E36" s="85"/>
      <c r="F36" s="85"/>
      <c r="G36" s="85"/>
      <c r="H36" s="443"/>
      <c r="I36" s="85"/>
      <c r="J36" s="85"/>
      <c r="K36" s="85"/>
      <c r="L36" s="85"/>
      <c r="M36" s="443"/>
      <c r="N36" s="85"/>
      <c r="O36" s="85"/>
      <c r="P36" s="85"/>
      <c r="Q36" s="85"/>
      <c r="R36" s="443" t="s">
        <v>998</v>
      </c>
      <c r="S36" s="85"/>
      <c r="T36" s="85"/>
      <c r="U36" s="85"/>
      <c r="V36" s="85" t="s">
        <v>998</v>
      </c>
      <c r="W36" s="186"/>
      <c r="X36" s="186"/>
      <c r="Y36" s="186"/>
    </row>
    <row r="37" spans="1:25" ht="48.75" customHeight="1" x14ac:dyDescent="0.25">
      <c r="A37" s="97" t="s">
        <v>1037</v>
      </c>
      <c r="B37" s="85"/>
      <c r="C37" s="436" t="s">
        <v>904</v>
      </c>
      <c r="D37" s="443"/>
      <c r="E37" s="85"/>
      <c r="F37" s="85"/>
      <c r="G37" s="85"/>
      <c r="H37" s="443"/>
      <c r="I37" s="85"/>
      <c r="J37" s="85"/>
      <c r="K37" s="85"/>
      <c r="L37" s="85"/>
      <c r="M37" s="443"/>
      <c r="N37" s="85"/>
      <c r="O37" s="85"/>
      <c r="P37" s="85"/>
      <c r="Q37" s="85"/>
      <c r="R37" s="443" t="s">
        <v>998</v>
      </c>
      <c r="S37" s="85"/>
      <c r="T37" s="85"/>
      <c r="U37" s="85"/>
      <c r="V37" s="85" t="s">
        <v>998</v>
      </c>
      <c r="W37" s="186"/>
      <c r="X37" s="186"/>
      <c r="Y37" s="186"/>
    </row>
    <row r="38" spans="1:25" ht="48.75" customHeight="1" x14ac:dyDescent="0.25">
      <c r="A38" s="97" t="s">
        <v>969</v>
      </c>
      <c r="B38" s="85"/>
      <c r="C38" s="436" t="s">
        <v>904</v>
      </c>
      <c r="D38" s="443"/>
      <c r="E38" s="85"/>
      <c r="F38" s="85"/>
      <c r="G38" s="85"/>
      <c r="H38" s="443"/>
      <c r="I38" s="85"/>
      <c r="J38" s="85"/>
      <c r="K38" s="85"/>
      <c r="L38" s="85"/>
      <c r="M38" s="443"/>
      <c r="N38" s="85"/>
      <c r="O38" s="85"/>
      <c r="P38" s="85"/>
      <c r="Q38" s="85"/>
      <c r="R38" s="443" t="s">
        <v>998</v>
      </c>
      <c r="S38" s="85"/>
      <c r="T38" s="85"/>
      <c r="U38" s="85"/>
      <c r="V38" s="85" t="s">
        <v>998</v>
      </c>
      <c r="W38" s="186"/>
      <c r="X38" s="186"/>
      <c r="Y38" s="186"/>
    </row>
    <row r="39" spans="1:25" ht="48.75" customHeight="1" x14ac:dyDescent="0.25">
      <c r="A39" s="97" t="s">
        <v>1001</v>
      </c>
      <c r="B39" s="85"/>
      <c r="C39" s="436" t="s">
        <v>911</v>
      </c>
      <c r="D39" s="443"/>
      <c r="E39" s="85"/>
      <c r="F39" s="85"/>
      <c r="G39" s="85"/>
      <c r="H39" s="443"/>
      <c r="I39" s="85"/>
      <c r="J39" s="85"/>
      <c r="K39" s="85"/>
      <c r="L39" s="85"/>
      <c r="M39" s="443"/>
      <c r="N39" s="85"/>
      <c r="O39" s="85"/>
      <c r="P39" s="85"/>
      <c r="Q39" s="85"/>
      <c r="R39" s="443" t="s">
        <v>998</v>
      </c>
      <c r="S39" s="85"/>
      <c r="T39" s="85" t="s">
        <v>998</v>
      </c>
      <c r="U39" s="85" t="s">
        <v>998</v>
      </c>
      <c r="V39" s="85"/>
      <c r="W39" s="186"/>
      <c r="X39" s="186"/>
      <c r="Y39" s="186"/>
    </row>
    <row r="40" spans="1:25" ht="48.75" customHeight="1" x14ac:dyDescent="0.25">
      <c r="A40" s="97" t="s">
        <v>1002</v>
      </c>
      <c r="B40" s="85"/>
      <c r="C40" s="439" t="s">
        <v>1024</v>
      </c>
      <c r="D40" s="443"/>
      <c r="E40" s="85"/>
      <c r="F40" s="85"/>
      <c r="G40" s="85"/>
      <c r="H40" s="443"/>
      <c r="I40" s="85"/>
      <c r="J40" s="85"/>
      <c r="K40" s="85"/>
      <c r="L40" s="85"/>
      <c r="M40" s="443"/>
      <c r="N40" s="85"/>
      <c r="O40" s="85"/>
      <c r="P40" s="85"/>
      <c r="Q40" s="85"/>
      <c r="R40" s="443" t="s">
        <v>998</v>
      </c>
      <c r="S40" s="85"/>
      <c r="T40" s="85" t="s">
        <v>998</v>
      </c>
      <c r="U40" s="85" t="s">
        <v>998</v>
      </c>
      <c r="V40" s="85"/>
      <c r="W40" s="186"/>
      <c r="X40" s="186"/>
      <c r="Y40" s="186"/>
    </row>
    <row r="41" spans="1:25" ht="48.75" customHeight="1" x14ac:dyDescent="0.25">
      <c r="A41" s="97" t="s">
        <v>1003</v>
      </c>
      <c r="B41" s="85"/>
      <c r="C41" s="436" t="s">
        <v>912</v>
      </c>
      <c r="D41" s="443"/>
      <c r="E41" s="85"/>
      <c r="F41" s="85"/>
      <c r="G41" s="85"/>
      <c r="H41" s="443" t="s">
        <v>998</v>
      </c>
      <c r="I41" s="85"/>
      <c r="J41" s="85"/>
      <c r="K41" s="85"/>
      <c r="L41" s="85"/>
      <c r="M41" s="443" t="s">
        <v>998</v>
      </c>
      <c r="N41" s="85"/>
      <c r="O41" s="85"/>
      <c r="P41" s="85"/>
      <c r="Q41" s="85" t="s">
        <v>998</v>
      </c>
      <c r="R41" s="443" t="s">
        <v>998</v>
      </c>
      <c r="S41" s="85"/>
      <c r="T41" s="85" t="s">
        <v>998</v>
      </c>
      <c r="U41" s="85"/>
      <c r="V41" s="85" t="s">
        <v>998</v>
      </c>
      <c r="W41" s="186"/>
      <c r="X41" s="186"/>
      <c r="Y41" s="186"/>
    </row>
    <row r="42" spans="1:25" ht="48.75" customHeight="1" x14ac:dyDescent="0.25">
      <c r="A42" s="97" t="s">
        <v>1004</v>
      </c>
      <c r="B42" s="85"/>
      <c r="C42" s="436" t="s">
        <v>913</v>
      </c>
      <c r="D42" s="443"/>
      <c r="E42" s="85"/>
      <c r="F42" s="85"/>
      <c r="G42" s="85"/>
      <c r="H42" s="443" t="s">
        <v>998</v>
      </c>
      <c r="I42" s="85"/>
      <c r="J42" s="85" t="s">
        <v>998</v>
      </c>
      <c r="K42" s="85"/>
      <c r="L42" s="85"/>
      <c r="M42" s="443" t="s">
        <v>998</v>
      </c>
      <c r="N42" s="85"/>
      <c r="O42" s="85"/>
      <c r="P42" s="85"/>
      <c r="Q42" s="85" t="s">
        <v>998</v>
      </c>
      <c r="R42" s="443" t="s">
        <v>998</v>
      </c>
      <c r="S42" s="85"/>
      <c r="T42" s="85" t="s">
        <v>998</v>
      </c>
      <c r="U42" s="85"/>
      <c r="V42" s="85"/>
      <c r="W42" s="186"/>
      <c r="X42" s="186"/>
      <c r="Y42" s="186"/>
    </row>
    <row r="43" spans="1:25" ht="48.75" customHeight="1" x14ac:dyDescent="0.25">
      <c r="A43" s="97" t="s">
        <v>1005</v>
      </c>
      <c r="B43" s="85"/>
      <c r="C43" s="436" t="s">
        <v>914</v>
      </c>
      <c r="D43" s="443" t="s">
        <v>998</v>
      </c>
      <c r="E43" s="85" t="s">
        <v>998</v>
      </c>
      <c r="F43" s="85" t="s">
        <v>998</v>
      </c>
      <c r="G43" s="85"/>
      <c r="H43" s="443"/>
      <c r="I43" s="85"/>
      <c r="J43" s="85"/>
      <c r="K43" s="85"/>
      <c r="L43" s="85"/>
      <c r="M43" s="443" t="s">
        <v>998</v>
      </c>
      <c r="N43" s="85"/>
      <c r="O43" s="85"/>
      <c r="P43" s="85"/>
      <c r="Q43" s="85" t="s">
        <v>998</v>
      </c>
      <c r="R43" s="443"/>
      <c r="S43" s="85"/>
      <c r="T43" s="85"/>
      <c r="U43" s="85"/>
      <c r="V43" s="85"/>
      <c r="W43" s="186"/>
      <c r="X43" s="186"/>
      <c r="Y43" s="186"/>
    </row>
    <row r="44" spans="1:25" ht="48.75" customHeight="1" x14ac:dyDescent="0.25">
      <c r="A44" s="97" t="s">
        <v>1006</v>
      </c>
      <c r="B44" s="85"/>
      <c r="C44" s="436" t="s">
        <v>915</v>
      </c>
      <c r="D44" s="443"/>
      <c r="E44" s="85"/>
      <c r="F44" s="85"/>
      <c r="G44" s="85"/>
      <c r="H44" s="443" t="s">
        <v>998</v>
      </c>
      <c r="I44" s="85" t="s">
        <v>998</v>
      </c>
      <c r="J44" s="85" t="s">
        <v>998</v>
      </c>
      <c r="K44" s="85"/>
      <c r="L44" s="85"/>
      <c r="M44" s="443"/>
      <c r="N44" s="85"/>
      <c r="O44" s="85"/>
      <c r="P44" s="85"/>
      <c r="Q44" s="85"/>
      <c r="R44" s="443" t="s">
        <v>998</v>
      </c>
      <c r="S44" s="85"/>
      <c r="T44" s="85" t="s">
        <v>998</v>
      </c>
      <c r="U44" s="85"/>
      <c r="V44" s="85"/>
      <c r="W44" s="186"/>
      <c r="X44" s="186"/>
      <c r="Y44" s="186"/>
    </row>
    <row r="45" spans="1:25" ht="52.5" customHeight="1" x14ac:dyDescent="0.25">
      <c r="A45" s="97" t="s">
        <v>1050</v>
      </c>
      <c r="B45" s="85"/>
      <c r="C45" s="436" t="s">
        <v>1075</v>
      </c>
      <c r="D45" s="443"/>
      <c r="E45" s="85"/>
      <c r="F45" s="85"/>
      <c r="G45" s="85"/>
      <c r="H45" s="443"/>
      <c r="I45" s="85"/>
      <c r="J45" s="85"/>
      <c r="K45" s="85"/>
      <c r="L45" s="85"/>
      <c r="M45" s="443"/>
      <c r="N45" s="85"/>
      <c r="O45" s="85"/>
      <c r="P45" s="85"/>
      <c r="Q45" s="85"/>
      <c r="R45" s="443" t="s">
        <v>998</v>
      </c>
      <c r="S45" s="85"/>
      <c r="T45" s="85" t="s">
        <v>998</v>
      </c>
      <c r="U45" s="85" t="s">
        <v>998</v>
      </c>
      <c r="V45" s="85" t="s">
        <v>998</v>
      </c>
      <c r="W45" s="186"/>
      <c r="X45" s="186"/>
      <c r="Y45" s="186"/>
    </row>
    <row r="46" spans="1:25" ht="48.75" customHeight="1" x14ac:dyDescent="0.25">
      <c r="A46" s="97" t="s">
        <v>698</v>
      </c>
      <c r="B46" s="85"/>
      <c r="C46" s="436" t="s">
        <v>1076</v>
      </c>
      <c r="D46" s="443"/>
      <c r="E46" s="85"/>
      <c r="F46" s="85"/>
      <c r="G46" s="85"/>
      <c r="H46" s="443"/>
      <c r="I46" s="85"/>
      <c r="J46" s="85"/>
      <c r="K46" s="85"/>
      <c r="L46" s="85"/>
      <c r="M46" s="443"/>
      <c r="N46" s="85"/>
      <c r="O46" s="85"/>
      <c r="P46" s="85"/>
      <c r="Q46" s="85"/>
      <c r="R46" s="443" t="s">
        <v>998</v>
      </c>
      <c r="S46" s="85" t="s">
        <v>998</v>
      </c>
      <c r="T46" s="85" t="s">
        <v>998</v>
      </c>
      <c r="U46" s="85" t="s">
        <v>998</v>
      </c>
      <c r="V46" s="85" t="s">
        <v>998</v>
      </c>
      <c r="W46" s="186"/>
      <c r="X46" s="186"/>
      <c r="Y46" s="186"/>
    </row>
    <row r="47" spans="1:25" ht="48.75" customHeight="1" x14ac:dyDescent="0.25">
      <c r="A47" s="97" t="s">
        <v>1008</v>
      </c>
      <c r="B47" s="85"/>
      <c r="C47" s="436" t="s">
        <v>905</v>
      </c>
      <c r="D47" s="443"/>
      <c r="E47" s="85"/>
      <c r="F47" s="85"/>
      <c r="G47" s="85"/>
      <c r="H47" s="443"/>
      <c r="I47" s="85"/>
      <c r="J47" s="85"/>
      <c r="K47" s="85"/>
      <c r="L47" s="85"/>
      <c r="M47" s="443"/>
      <c r="N47" s="85"/>
      <c r="O47" s="85"/>
      <c r="P47" s="85"/>
      <c r="Q47" s="85"/>
      <c r="R47" s="443" t="s">
        <v>998</v>
      </c>
      <c r="S47" s="85"/>
      <c r="T47" s="85"/>
      <c r="U47" s="85" t="s">
        <v>998</v>
      </c>
      <c r="V47" s="85"/>
      <c r="W47" s="186"/>
      <c r="X47" s="186"/>
      <c r="Y47" s="186"/>
    </row>
    <row r="48" spans="1:25" ht="48.75" customHeight="1" x14ac:dyDescent="0.25">
      <c r="A48" s="97" t="s">
        <v>1036</v>
      </c>
      <c r="B48" s="85"/>
      <c r="C48" s="436" t="s">
        <v>905</v>
      </c>
      <c r="D48" s="443"/>
      <c r="E48" s="85"/>
      <c r="F48" s="85"/>
      <c r="G48" s="85"/>
      <c r="H48" s="443"/>
      <c r="I48" s="85"/>
      <c r="J48" s="85"/>
      <c r="K48" s="85"/>
      <c r="L48" s="85"/>
      <c r="M48" s="443"/>
      <c r="N48" s="85"/>
      <c r="O48" s="85"/>
      <c r="P48" s="85"/>
      <c r="Q48" s="85"/>
      <c r="R48" s="443" t="s">
        <v>998</v>
      </c>
      <c r="S48" s="85" t="s">
        <v>998</v>
      </c>
      <c r="T48" s="85" t="s">
        <v>998</v>
      </c>
      <c r="U48" s="85"/>
      <c r="V48" s="85"/>
      <c r="W48" s="186"/>
      <c r="X48" s="186"/>
      <c r="Y48" s="186"/>
    </row>
    <row r="49" spans="1:25" ht="48.75" customHeight="1" x14ac:dyDescent="0.25">
      <c r="A49" s="97" t="s">
        <v>699</v>
      </c>
      <c r="B49" s="85"/>
      <c r="C49" s="436" t="s">
        <v>906</v>
      </c>
      <c r="D49" s="443"/>
      <c r="E49" s="85"/>
      <c r="F49" s="85"/>
      <c r="G49" s="85"/>
      <c r="H49" s="443"/>
      <c r="I49" s="85"/>
      <c r="J49" s="85"/>
      <c r="K49" s="85"/>
      <c r="L49" s="85"/>
      <c r="M49" s="443"/>
      <c r="N49" s="85"/>
      <c r="O49" s="85"/>
      <c r="P49" s="85"/>
      <c r="Q49" s="85"/>
      <c r="R49" s="443" t="s">
        <v>998</v>
      </c>
      <c r="S49" s="85"/>
      <c r="T49" s="85" t="s">
        <v>998</v>
      </c>
      <c r="U49" s="85" t="s">
        <v>998</v>
      </c>
      <c r="V49" s="85" t="s">
        <v>998</v>
      </c>
      <c r="W49" s="186"/>
      <c r="X49" s="186"/>
      <c r="Y49" s="186"/>
    </row>
    <row r="50" spans="1:25" ht="48.75" customHeight="1" x14ac:dyDescent="0.25">
      <c r="A50" s="97" t="s">
        <v>413</v>
      </c>
      <c r="B50" s="85"/>
      <c r="C50" s="436" t="s">
        <v>906</v>
      </c>
      <c r="D50" s="443"/>
      <c r="E50" s="85"/>
      <c r="F50" s="85"/>
      <c r="G50" s="85"/>
      <c r="H50" s="443"/>
      <c r="I50" s="85"/>
      <c r="J50" s="85"/>
      <c r="K50" s="85"/>
      <c r="L50" s="85"/>
      <c r="M50" s="443"/>
      <c r="N50" s="85"/>
      <c r="O50" s="85"/>
      <c r="P50" s="85"/>
      <c r="Q50" s="85"/>
      <c r="R50" s="443" t="s">
        <v>998</v>
      </c>
      <c r="S50" s="85"/>
      <c r="T50" s="85" t="s">
        <v>998</v>
      </c>
      <c r="U50" s="85" t="s">
        <v>998</v>
      </c>
      <c r="V50" s="85" t="s">
        <v>998</v>
      </c>
      <c r="W50" s="186"/>
      <c r="X50" s="186"/>
      <c r="Y50" s="186"/>
    </row>
    <row r="51" spans="1:25" ht="48.75" customHeight="1" x14ac:dyDescent="0.25">
      <c r="A51" s="97" t="s">
        <v>412</v>
      </c>
      <c r="B51" s="85"/>
      <c r="C51" s="436" t="s">
        <v>906</v>
      </c>
      <c r="D51" s="443"/>
      <c r="E51" s="85"/>
      <c r="F51" s="85"/>
      <c r="G51" s="85"/>
      <c r="H51" s="443"/>
      <c r="I51" s="85"/>
      <c r="J51" s="85"/>
      <c r="K51" s="85"/>
      <c r="L51" s="85"/>
      <c r="M51" s="443"/>
      <c r="N51" s="85"/>
      <c r="O51" s="85"/>
      <c r="P51" s="85"/>
      <c r="Q51" s="85"/>
      <c r="R51" s="443" t="s">
        <v>998</v>
      </c>
      <c r="S51" s="85"/>
      <c r="T51" s="85"/>
      <c r="U51" s="85" t="s">
        <v>998</v>
      </c>
      <c r="V51" s="85" t="s">
        <v>998</v>
      </c>
      <c r="W51" s="186"/>
      <c r="X51" s="186"/>
      <c r="Y51" s="186"/>
    </row>
    <row r="52" spans="1:25" ht="48.75" customHeight="1" x14ac:dyDescent="0.25">
      <c r="A52" s="97" t="s">
        <v>411</v>
      </c>
      <c r="B52" s="85"/>
      <c r="C52" s="436" t="s">
        <v>906</v>
      </c>
      <c r="D52" s="443"/>
      <c r="E52" s="85"/>
      <c r="F52" s="85"/>
      <c r="G52" s="85"/>
      <c r="H52" s="443"/>
      <c r="I52" s="85"/>
      <c r="J52" s="85"/>
      <c r="K52" s="85"/>
      <c r="L52" s="85"/>
      <c r="M52" s="443"/>
      <c r="N52" s="85"/>
      <c r="O52" s="85"/>
      <c r="P52" s="85"/>
      <c r="Q52" s="85"/>
      <c r="R52" s="443" t="s">
        <v>998</v>
      </c>
      <c r="S52" s="85"/>
      <c r="T52" s="85"/>
      <c r="U52" s="85" t="s">
        <v>998</v>
      </c>
      <c r="V52" s="85" t="s">
        <v>998</v>
      </c>
      <c r="W52" s="186"/>
      <c r="X52" s="186"/>
      <c r="Y52" s="186"/>
    </row>
    <row r="53" spans="1:25" ht="48.75" customHeight="1" x14ac:dyDescent="0.25">
      <c r="A53" s="97" t="s">
        <v>700</v>
      </c>
      <c r="B53" s="85"/>
      <c r="C53" s="436" t="s">
        <v>906</v>
      </c>
      <c r="D53" s="443"/>
      <c r="E53" s="85"/>
      <c r="F53" s="85"/>
      <c r="G53" s="85"/>
      <c r="H53" s="443"/>
      <c r="I53" s="85"/>
      <c r="J53" s="85"/>
      <c r="K53" s="85"/>
      <c r="L53" s="85"/>
      <c r="M53" s="443"/>
      <c r="N53" s="85"/>
      <c r="O53" s="85"/>
      <c r="P53" s="85"/>
      <c r="Q53" s="85"/>
      <c r="R53" s="443" t="s">
        <v>998</v>
      </c>
      <c r="S53" s="85"/>
      <c r="T53" s="85" t="s">
        <v>998</v>
      </c>
      <c r="U53" s="85"/>
      <c r="V53" s="85" t="s">
        <v>998</v>
      </c>
      <c r="W53" s="186"/>
      <c r="X53" s="186"/>
      <c r="Y53" s="186"/>
    </row>
    <row r="54" spans="1:25" ht="48.75" customHeight="1" x14ac:dyDescent="0.25">
      <c r="A54" s="97" t="s">
        <v>1007</v>
      </c>
      <c r="B54" s="85"/>
      <c r="C54" s="439" t="s">
        <v>906</v>
      </c>
      <c r="D54" s="443"/>
      <c r="E54" s="85"/>
      <c r="F54" s="85"/>
      <c r="G54" s="85"/>
      <c r="H54" s="443"/>
      <c r="I54" s="85"/>
      <c r="J54" s="85"/>
      <c r="K54" s="85"/>
      <c r="L54" s="85"/>
      <c r="M54" s="443"/>
      <c r="N54" s="85"/>
      <c r="O54" s="85"/>
      <c r="P54" s="85"/>
      <c r="Q54" s="85"/>
      <c r="R54" s="443" t="s">
        <v>998</v>
      </c>
      <c r="S54" s="85"/>
      <c r="T54" s="85" t="s">
        <v>998</v>
      </c>
      <c r="U54" s="85" t="s">
        <v>998</v>
      </c>
      <c r="V54" s="85"/>
      <c r="W54" s="186"/>
      <c r="X54" s="186"/>
      <c r="Y54" s="186"/>
    </row>
    <row r="55" spans="1:25" ht="48.75" customHeight="1" x14ac:dyDescent="0.25">
      <c r="A55" s="97" t="s">
        <v>974</v>
      </c>
      <c r="B55" s="85"/>
      <c r="C55" s="436" t="s">
        <v>907</v>
      </c>
      <c r="D55" s="443"/>
      <c r="E55" s="85"/>
      <c r="F55" s="85"/>
      <c r="G55" s="85"/>
      <c r="H55" s="443"/>
      <c r="I55" s="85"/>
      <c r="J55" s="85"/>
      <c r="K55" s="85"/>
      <c r="L55" s="85"/>
      <c r="M55" s="443"/>
      <c r="N55" s="85"/>
      <c r="O55" s="85"/>
      <c r="P55" s="85"/>
      <c r="Q55" s="85"/>
      <c r="R55" s="443" t="s">
        <v>998</v>
      </c>
      <c r="S55" s="85" t="s">
        <v>998</v>
      </c>
      <c r="T55" s="85" t="s">
        <v>998</v>
      </c>
      <c r="U55" s="85" t="s">
        <v>998</v>
      </c>
      <c r="V55" s="85"/>
      <c r="W55" s="186"/>
      <c r="X55" s="186"/>
      <c r="Y55" s="186"/>
    </row>
    <row r="56" spans="1:25" ht="48.75" customHeight="1" x14ac:dyDescent="0.25">
      <c r="A56" s="97" t="s">
        <v>701</v>
      </c>
      <c r="B56" s="85"/>
      <c r="C56" s="436" t="s">
        <v>907</v>
      </c>
      <c r="D56" s="443"/>
      <c r="E56" s="85"/>
      <c r="F56" s="85"/>
      <c r="G56" s="85"/>
      <c r="H56" s="443"/>
      <c r="I56" s="85"/>
      <c r="J56" s="85"/>
      <c r="K56" s="85"/>
      <c r="L56" s="85"/>
      <c r="M56" s="443"/>
      <c r="N56" s="85"/>
      <c r="O56" s="85"/>
      <c r="P56" s="85"/>
      <c r="Q56" s="85"/>
      <c r="R56" s="443" t="s">
        <v>998</v>
      </c>
      <c r="S56" s="85"/>
      <c r="T56" s="85" t="s">
        <v>998</v>
      </c>
      <c r="U56" s="85"/>
      <c r="V56" s="85" t="s">
        <v>998</v>
      </c>
      <c r="W56" s="186"/>
      <c r="X56" s="186"/>
      <c r="Y56" s="186"/>
    </row>
    <row r="57" spans="1:25" ht="48.75" customHeight="1" x14ac:dyDescent="0.25">
      <c r="A57" s="97" t="s">
        <v>975</v>
      </c>
      <c r="B57" s="85"/>
      <c r="C57" s="436" t="s">
        <v>908</v>
      </c>
      <c r="D57" s="443"/>
      <c r="E57" s="85"/>
      <c r="F57" s="85"/>
      <c r="G57" s="85"/>
      <c r="H57" s="443"/>
      <c r="I57" s="85"/>
      <c r="J57" s="85"/>
      <c r="K57" s="85"/>
      <c r="L57" s="85"/>
      <c r="M57" s="443"/>
      <c r="N57" s="85"/>
      <c r="O57" s="85"/>
      <c r="P57" s="85"/>
      <c r="Q57" s="85"/>
      <c r="R57" s="443" t="s">
        <v>998</v>
      </c>
      <c r="S57" s="85"/>
      <c r="T57" s="85"/>
      <c r="U57" s="85"/>
      <c r="V57" s="85" t="s">
        <v>998</v>
      </c>
      <c r="W57" s="186"/>
      <c r="X57" s="186"/>
      <c r="Y57" s="186"/>
    </row>
    <row r="58" spans="1:25" ht="48.75" customHeight="1" x14ac:dyDescent="0.25">
      <c r="A58" s="97" t="s">
        <v>986</v>
      </c>
      <c r="B58" s="85"/>
      <c r="C58" s="436" t="s">
        <v>909</v>
      </c>
      <c r="D58" s="443" t="s">
        <v>998</v>
      </c>
      <c r="E58" s="85"/>
      <c r="F58" s="85"/>
      <c r="G58" s="85" t="s">
        <v>998</v>
      </c>
      <c r="H58" s="443"/>
      <c r="I58" s="85"/>
      <c r="J58" s="85"/>
      <c r="K58" s="85"/>
      <c r="L58" s="85"/>
      <c r="M58" s="443" t="s">
        <v>998</v>
      </c>
      <c r="N58" s="85"/>
      <c r="O58" s="85"/>
      <c r="P58" s="85"/>
      <c r="Q58" s="85" t="s">
        <v>998</v>
      </c>
      <c r="R58" s="443" t="s">
        <v>998</v>
      </c>
      <c r="S58" s="85" t="s">
        <v>998</v>
      </c>
      <c r="T58" s="85" t="s">
        <v>998</v>
      </c>
      <c r="U58" s="85" t="s">
        <v>998</v>
      </c>
      <c r="V58" s="85"/>
      <c r="W58" s="186"/>
      <c r="X58" s="186"/>
      <c r="Y58" s="186"/>
    </row>
    <row r="59" spans="1:25" ht="48.75" customHeight="1" x14ac:dyDescent="0.25">
      <c r="A59" s="97" t="s">
        <v>987</v>
      </c>
      <c r="B59" s="85"/>
      <c r="C59" s="436" t="s">
        <v>909</v>
      </c>
      <c r="D59" s="443" t="s">
        <v>998</v>
      </c>
      <c r="E59" s="85"/>
      <c r="F59" s="85"/>
      <c r="G59" s="85" t="s">
        <v>998</v>
      </c>
      <c r="H59" s="443"/>
      <c r="I59" s="85"/>
      <c r="J59" s="85"/>
      <c r="K59" s="85"/>
      <c r="L59" s="85"/>
      <c r="M59" s="443" t="s">
        <v>998</v>
      </c>
      <c r="N59" s="85"/>
      <c r="O59" s="85"/>
      <c r="P59" s="85"/>
      <c r="Q59" s="85" t="s">
        <v>998</v>
      </c>
      <c r="R59" s="443" t="s">
        <v>998</v>
      </c>
      <c r="S59" s="85"/>
      <c r="T59" s="85"/>
      <c r="U59" s="85" t="s">
        <v>998</v>
      </c>
      <c r="V59" s="85"/>
      <c r="W59" s="186"/>
      <c r="X59" s="186"/>
      <c r="Y59" s="186"/>
    </row>
    <row r="60" spans="1:25" ht="48.75" customHeight="1" x14ac:dyDescent="0.25">
      <c r="A60" s="97" t="s">
        <v>985</v>
      </c>
      <c r="B60" s="85"/>
      <c r="C60" s="436" t="s">
        <v>909</v>
      </c>
      <c r="D60" s="443" t="s">
        <v>998</v>
      </c>
      <c r="E60" s="85"/>
      <c r="F60" s="85"/>
      <c r="G60" s="85" t="s">
        <v>998</v>
      </c>
      <c r="H60" s="443"/>
      <c r="I60" s="85"/>
      <c r="J60" s="85"/>
      <c r="K60" s="85"/>
      <c r="L60" s="85"/>
      <c r="M60" s="443" t="s">
        <v>998</v>
      </c>
      <c r="N60" s="85"/>
      <c r="O60" s="85"/>
      <c r="P60" s="85"/>
      <c r="Q60" s="85" t="s">
        <v>998</v>
      </c>
      <c r="R60" s="443" t="s">
        <v>998</v>
      </c>
      <c r="S60" s="85" t="s">
        <v>998</v>
      </c>
      <c r="T60" s="85" t="s">
        <v>998</v>
      </c>
      <c r="U60" s="85"/>
      <c r="V60" s="85"/>
      <c r="W60" s="186"/>
      <c r="X60" s="186"/>
      <c r="Y60" s="186"/>
    </row>
    <row r="61" spans="1:25" ht="48.75" customHeight="1" x14ac:dyDescent="0.25">
      <c r="A61" s="97" t="s">
        <v>984</v>
      </c>
      <c r="B61" s="85"/>
      <c r="C61" s="436" t="s">
        <v>909</v>
      </c>
      <c r="D61" s="443" t="s">
        <v>998</v>
      </c>
      <c r="E61" s="85"/>
      <c r="F61" s="85"/>
      <c r="G61" s="85" t="s">
        <v>998</v>
      </c>
      <c r="H61" s="443"/>
      <c r="I61" s="85"/>
      <c r="J61" s="85"/>
      <c r="K61" s="85"/>
      <c r="L61" s="85"/>
      <c r="M61" s="443" t="s">
        <v>998</v>
      </c>
      <c r="N61" s="85"/>
      <c r="O61" s="85"/>
      <c r="P61" s="85"/>
      <c r="Q61" s="85" t="s">
        <v>998</v>
      </c>
      <c r="R61" s="443" t="s">
        <v>998</v>
      </c>
      <c r="S61" s="85"/>
      <c r="T61" s="85" t="s">
        <v>998</v>
      </c>
      <c r="U61" s="85"/>
      <c r="V61" s="85"/>
      <c r="W61" s="186"/>
      <c r="X61" s="186"/>
      <c r="Y61" s="186"/>
    </row>
    <row r="62" spans="1:25" ht="48.75" customHeight="1" x14ac:dyDescent="0.25">
      <c r="A62" s="97" t="s">
        <v>1000</v>
      </c>
      <c r="B62" s="85"/>
      <c r="C62" s="436" t="s">
        <v>910</v>
      </c>
      <c r="D62" s="443"/>
      <c r="E62" s="85"/>
      <c r="F62" s="85"/>
      <c r="G62" s="85"/>
      <c r="H62" s="443" t="s">
        <v>998</v>
      </c>
      <c r="I62" s="85" t="s">
        <v>998</v>
      </c>
      <c r="J62" s="85" t="s">
        <v>998</v>
      </c>
      <c r="K62" s="85"/>
      <c r="L62" s="85"/>
      <c r="M62" s="443"/>
      <c r="N62" s="85"/>
      <c r="O62" s="85"/>
      <c r="P62" s="85"/>
      <c r="Q62" s="85"/>
      <c r="R62" s="443"/>
      <c r="S62" s="85"/>
      <c r="T62" s="85"/>
      <c r="U62" s="85"/>
      <c r="V62" s="85"/>
      <c r="W62" s="186"/>
      <c r="X62" s="186"/>
      <c r="Y62" s="186"/>
    </row>
    <row r="63" spans="1:25" ht="48.75" customHeight="1" x14ac:dyDescent="0.25">
      <c r="A63" s="97" t="s">
        <v>1018</v>
      </c>
      <c r="B63" s="433"/>
      <c r="C63" s="434" t="s">
        <v>882</v>
      </c>
      <c r="D63" s="443"/>
      <c r="E63" s="85"/>
      <c r="F63" s="85"/>
      <c r="G63" s="85"/>
      <c r="H63" s="443"/>
      <c r="I63" s="85"/>
      <c r="J63" s="85"/>
      <c r="K63" s="85"/>
      <c r="L63" s="85"/>
      <c r="M63" s="443"/>
      <c r="N63" s="85"/>
      <c r="O63" s="85"/>
      <c r="P63" s="85"/>
      <c r="Q63" s="85"/>
      <c r="R63" s="443" t="s">
        <v>998</v>
      </c>
      <c r="S63" s="85"/>
      <c r="T63" s="85"/>
      <c r="U63" s="85" t="s">
        <v>998</v>
      </c>
      <c r="V63" s="85"/>
      <c r="W63" s="186"/>
      <c r="X63" s="186"/>
      <c r="Y63" s="186"/>
    </row>
    <row r="64" spans="1:25" ht="48.75" customHeight="1" x14ac:dyDescent="0.25">
      <c r="A64" s="97" t="s">
        <v>936</v>
      </c>
      <c r="B64" s="97" t="s">
        <v>937</v>
      </c>
      <c r="C64" s="434" t="s">
        <v>891</v>
      </c>
      <c r="D64" s="443"/>
      <c r="E64" s="85"/>
      <c r="F64" s="85"/>
      <c r="G64" s="85"/>
      <c r="H64" s="443"/>
      <c r="I64" s="85"/>
      <c r="J64" s="85"/>
      <c r="K64" s="85"/>
      <c r="L64" s="85"/>
      <c r="M64" s="443"/>
      <c r="N64" s="85"/>
      <c r="O64" s="85"/>
      <c r="P64" s="85"/>
      <c r="Q64" s="85"/>
      <c r="R64" s="443" t="s">
        <v>998</v>
      </c>
      <c r="S64" s="85"/>
      <c r="T64" s="85"/>
      <c r="U64" s="85" t="s">
        <v>998</v>
      </c>
      <c r="V64" s="85"/>
      <c r="W64" s="186"/>
      <c r="X64" s="186"/>
      <c r="Y64" s="186"/>
    </row>
    <row r="65" spans="1:25" ht="48.75" customHeight="1" x14ac:dyDescent="0.25">
      <c r="A65" s="97" t="s">
        <v>938</v>
      </c>
      <c r="B65" s="97"/>
      <c r="C65" s="434" t="s">
        <v>891</v>
      </c>
      <c r="D65" s="443"/>
      <c r="E65" s="85"/>
      <c r="F65" s="85"/>
      <c r="G65" s="85"/>
      <c r="H65" s="443"/>
      <c r="I65" s="85"/>
      <c r="J65" s="85"/>
      <c r="K65" s="85"/>
      <c r="L65" s="85"/>
      <c r="M65" s="443"/>
      <c r="N65" s="85"/>
      <c r="O65" s="85"/>
      <c r="P65" s="85"/>
      <c r="Q65" s="85"/>
      <c r="R65" s="443" t="s">
        <v>998</v>
      </c>
      <c r="S65" s="85"/>
      <c r="T65" s="85"/>
      <c r="U65" s="85" t="s">
        <v>998</v>
      </c>
      <c r="V65" s="85"/>
      <c r="W65" s="186"/>
      <c r="X65" s="186"/>
      <c r="Y65" s="186"/>
    </row>
    <row r="66" spans="1:25" ht="48.75" customHeight="1" x14ac:dyDescent="0.25">
      <c r="A66" s="97" t="s">
        <v>1028</v>
      </c>
      <c r="B66" s="97" t="s">
        <v>940</v>
      </c>
      <c r="C66" s="434" t="s">
        <v>892</v>
      </c>
      <c r="D66" s="443" t="s">
        <v>998</v>
      </c>
      <c r="E66" s="85" t="s">
        <v>998</v>
      </c>
      <c r="F66" s="85"/>
      <c r="G66" s="85"/>
      <c r="H66" s="443"/>
      <c r="I66" s="85"/>
      <c r="J66" s="85"/>
      <c r="K66" s="85"/>
      <c r="L66" s="85"/>
      <c r="M66" s="443" t="s">
        <v>998</v>
      </c>
      <c r="N66" s="85"/>
      <c r="O66" s="85"/>
      <c r="P66" s="85"/>
      <c r="Q66" s="85" t="s">
        <v>998</v>
      </c>
      <c r="R66" s="443" t="s">
        <v>998</v>
      </c>
      <c r="S66" s="85"/>
      <c r="T66" s="85"/>
      <c r="U66" s="85" t="s">
        <v>998</v>
      </c>
      <c r="V66" s="85"/>
      <c r="W66" s="186"/>
      <c r="X66" s="186"/>
      <c r="Y66" s="186"/>
    </row>
    <row r="67" spans="1:25" ht="48.75" customHeight="1" x14ac:dyDescent="0.25">
      <c r="A67" s="97" t="s">
        <v>1016</v>
      </c>
      <c r="B67" s="97"/>
      <c r="C67" s="434" t="s">
        <v>893</v>
      </c>
      <c r="D67" s="443"/>
      <c r="E67" s="85"/>
      <c r="F67" s="85"/>
      <c r="G67" s="85"/>
      <c r="H67" s="443" t="s">
        <v>998</v>
      </c>
      <c r="I67" s="85" t="s">
        <v>998</v>
      </c>
      <c r="J67" s="85" t="s">
        <v>998</v>
      </c>
      <c r="K67" s="85"/>
      <c r="L67" s="85" t="s">
        <v>998</v>
      </c>
      <c r="M67" s="443"/>
      <c r="N67" s="85"/>
      <c r="O67" s="85"/>
      <c r="P67" s="85"/>
      <c r="Q67" s="85"/>
      <c r="R67" s="443"/>
      <c r="S67" s="85"/>
      <c r="T67" s="85"/>
      <c r="U67" s="85" t="s">
        <v>998</v>
      </c>
      <c r="V67" s="85"/>
      <c r="W67" s="186"/>
      <c r="X67" s="186"/>
      <c r="Y67" s="186"/>
    </row>
    <row r="68" spans="1:25" ht="48.75" customHeight="1" x14ac:dyDescent="0.25">
      <c r="A68" s="97" t="s">
        <v>1015</v>
      </c>
      <c r="B68" s="97"/>
      <c r="C68" s="434" t="s">
        <v>894</v>
      </c>
      <c r="D68" s="443"/>
      <c r="E68" s="85"/>
      <c r="F68" s="85"/>
      <c r="G68" s="85"/>
      <c r="H68" s="443"/>
      <c r="I68" s="85"/>
      <c r="J68" s="85"/>
      <c r="K68" s="85"/>
      <c r="L68" s="85"/>
      <c r="M68" s="443"/>
      <c r="N68" s="85"/>
      <c r="O68" s="85"/>
      <c r="P68" s="85"/>
      <c r="Q68" s="85"/>
      <c r="R68" s="443"/>
      <c r="S68" s="85"/>
      <c r="T68" s="85"/>
      <c r="U68" s="85"/>
      <c r="V68" s="85"/>
      <c r="W68" s="186"/>
      <c r="X68" s="186"/>
      <c r="Y68" s="186"/>
    </row>
    <row r="69" spans="1:25" ht="48.75" customHeight="1" x14ac:dyDescent="0.25">
      <c r="A69" s="97" t="s">
        <v>941</v>
      </c>
      <c r="B69" s="97" t="s">
        <v>942</v>
      </c>
      <c r="C69" s="434" t="s">
        <v>895</v>
      </c>
      <c r="D69" s="443"/>
      <c r="E69" s="85"/>
      <c r="F69" s="85"/>
      <c r="G69" s="85"/>
      <c r="H69" s="443"/>
      <c r="I69" s="85"/>
      <c r="J69" s="85"/>
      <c r="K69" s="85"/>
      <c r="L69" s="85"/>
      <c r="M69" s="443" t="s">
        <v>998</v>
      </c>
      <c r="N69" s="85"/>
      <c r="O69" s="85"/>
      <c r="P69" s="85" t="s">
        <v>998</v>
      </c>
      <c r="Q69" s="85"/>
      <c r="R69" s="443" t="s">
        <v>998</v>
      </c>
      <c r="S69" s="85"/>
      <c r="T69" s="85" t="s">
        <v>998</v>
      </c>
      <c r="U69" s="85"/>
      <c r="V69" s="85" t="s">
        <v>998</v>
      </c>
      <c r="W69" s="186"/>
      <c r="X69" s="186"/>
      <c r="Y69" s="186"/>
    </row>
    <row r="70" spans="1:25" ht="48.75" customHeight="1" x14ac:dyDescent="0.25">
      <c r="A70" s="97" t="s">
        <v>943</v>
      </c>
      <c r="B70" s="97"/>
      <c r="C70" s="434" t="s">
        <v>896</v>
      </c>
      <c r="D70" s="443"/>
      <c r="E70" s="85"/>
      <c r="F70" s="85"/>
      <c r="G70" s="85"/>
      <c r="H70" s="443"/>
      <c r="I70" s="85"/>
      <c r="J70" s="85"/>
      <c r="K70" s="85"/>
      <c r="L70" s="85"/>
      <c r="M70" s="443"/>
      <c r="N70" s="85"/>
      <c r="O70" s="85"/>
      <c r="P70" s="85"/>
      <c r="Q70" s="85"/>
      <c r="R70" s="443" t="s">
        <v>998</v>
      </c>
      <c r="S70" s="85"/>
      <c r="T70" s="85"/>
      <c r="U70" s="85" t="s">
        <v>998</v>
      </c>
      <c r="V70" s="85"/>
      <c r="W70" s="186"/>
      <c r="X70" s="186"/>
      <c r="Y70" s="186"/>
    </row>
    <row r="71" spans="1:25" ht="48.75" customHeight="1" x14ac:dyDescent="0.25">
      <c r="A71" s="97" t="s">
        <v>944</v>
      </c>
      <c r="B71" s="97" t="s">
        <v>945</v>
      </c>
      <c r="C71" s="434" t="s">
        <v>897</v>
      </c>
      <c r="D71" s="443"/>
      <c r="E71" s="85"/>
      <c r="F71" s="85"/>
      <c r="G71" s="85"/>
      <c r="H71" s="443"/>
      <c r="I71" s="85"/>
      <c r="J71" s="85"/>
      <c r="K71" s="85"/>
      <c r="L71" s="85"/>
      <c r="M71" s="443" t="s">
        <v>998</v>
      </c>
      <c r="N71" s="85"/>
      <c r="O71" s="85" t="s">
        <v>998</v>
      </c>
      <c r="P71" s="85" t="s">
        <v>998</v>
      </c>
      <c r="Q71" s="85"/>
      <c r="R71" s="443" t="s">
        <v>998</v>
      </c>
      <c r="S71" s="85"/>
      <c r="T71" s="85" t="s">
        <v>998</v>
      </c>
      <c r="U71" s="85" t="s">
        <v>998</v>
      </c>
      <c r="V71" s="85"/>
      <c r="W71" s="186"/>
      <c r="X71" s="186"/>
      <c r="Y71" s="186"/>
    </row>
    <row r="72" spans="1:25" ht="48.75" customHeight="1" x14ac:dyDescent="0.25">
      <c r="A72" s="97" t="s">
        <v>622</v>
      </c>
      <c r="B72" s="97"/>
      <c r="C72" s="434" t="s">
        <v>898</v>
      </c>
      <c r="D72" s="443"/>
      <c r="E72" s="85"/>
      <c r="F72" s="85"/>
      <c r="G72" s="85"/>
      <c r="H72" s="443"/>
      <c r="I72" s="85"/>
      <c r="J72" s="85"/>
      <c r="K72" s="85"/>
      <c r="L72" s="85"/>
      <c r="M72" s="443" t="s">
        <v>998</v>
      </c>
      <c r="N72" s="85"/>
      <c r="O72" s="85" t="s">
        <v>998</v>
      </c>
      <c r="P72" s="85"/>
      <c r="Q72" s="85"/>
      <c r="R72" s="443"/>
      <c r="S72" s="85"/>
      <c r="T72" s="85"/>
      <c r="U72" s="85"/>
      <c r="V72" s="85"/>
      <c r="W72" s="186"/>
      <c r="X72" s="186"/>
      <c r="Y72" s="186"/>
    </row>
    <row r="73" spans="1:25" ht="48.75" customHeight="1" x14ac:dyDescent="0.25">
      <c r="A73" s="97" t="s">
        <v>1054</v>
      </c>
      <c r="B73" s="97"/>
      <c r="C73" s="441" t="s">
        <v>1053</v>
      </c>
      <c r="D73" s="443"/>
      <c r="E73" s="85"/>
      <c r="F73" s="85"/>
      <c r="G73" s="85"/>
      <c r="H73" s="443" t="s">
        <v>998</v>
      </c>
      <c r="I73" s="85" t="s">
        <v>998</v>
      </c>
      <c r="J73" s="85"/>
      <c r="K73" s="85"/>
      <c r="L73" s="85"/>
      <c r="M73" s="443" t="s">
        <v>998</v>
      </c>
      <c r="N73" s="85"/>
      <c r="O73" s="85" t="s">
        <v>998</v>
      </c>
      <c r="P73" s="85"/>
      <c r="Q73" s="85"/>
      <c r="R73" s="443"/>
      <c r="S73" s="85"/>
      <c r="T73" s="85"/>
      <c r="U73" s="85"/>
      <c r="V73" s="85"/>
      <c r="W73" s="186"/>
      <c r="X73" s="186"/>
      <c r="Y73" s="186"/>
    </row>
    <row r="74" spans="1:25" ht="48.75" customHeight="1" x14ac:dyDescent="0.25">
      <c r="A74" s="97" t="s">
        <v>1014</v>
      </c>
      <c r="B74" s="97"/>
      <c r="C74" s="434" t="s">
        <v>899</v>
      </c>
      <c r="D74" s="443"/>
      <c r="E74" s="85"/>
      <c r="F74" s="85"/>
      <c r="G74" s="85"/>
      <c r="H74" s="443"/>
      <c r="I74" s="85"/>
      <c r="J74" s="85"/>
      <c r="K74" s="85"/>
      <c r="L74" s="85"/>
      <c r="M74" s="443" t="s">
        <v>998</v>
      </c>
      <c r="N74" s="85"/>
      <c r="O74" s="85" t="s">
        <v>998</v>
      </c>
      <c r="P74" s="85"/>
      <c r="Q74" s="85"/>
      <c r="R74" s="443"/>
      <c r="S74" s="85"/>
      <c r="T74" s="85"/>
      <c r="U74" s="85"/>
      <c r="V74" s="85"/>
      <c r="W74" s="186"/>
      <c r="X74" s="186"/>
      <c r="Y74" s="186"/>
    </row>
    <row r="75" spans="1:25" ht="48.75" customHeight="1" x14ac:dyDescent="0.25">
      <c r="A75" s="97" t="s">
        <v>946</v>
      </c>
      <c r="B75" s="97" t="s">
        <v>947</v>
      </c>
      <c r="C75" s="434" t="s">
        <v>900</v>
      </c>
      <c r="D75" s="443"/>
      <c r="E75" s="85"/>
      <c r="F75" s="85"/>
      <c r="G75" s="85"/>
      <c r="H75" s="443"/>
      <c r="I75" s="85"/>
      <c r="J75" s="85"/>
      <c r="K75" s="85"/>
      <c r="L75" s="85"/>
      <c r="M75" s="443" t="s">
        <v>998</v>
      </c>
      <c r="N75" s="85" t="s">
        <v>998</v>
      </c>
      <c r="O75" s="85"/>
      <c r="P75" s="85"/>
      <c r="Q75" s="85" t="s">
        <v>998</v>
      </c>
      <c r="R75" s="443"/>
      <c r="S75" s="85"/>
      <c r="T75" s="85"/>
      <c r="U75" s="85"/>
      <c r="V75" s="85"/>
      <c r="W75" s="186"/>
      <c r="X75" s="186"/>
      <c r="Y75" s="186"/>
    </row>
    <row r="76" spans="1:25" ht="48.75" customHeight="1" x14ac:dyDescent="0.25">
      <c r="A76" s="97" t="s">
        <v>948</v>
      </c>
      <c r="B76" s="97" t="s">
        <v>949</v>
      </c>
      <c r="C76" s="434" t="s">
        <v>900</v>
      </c>
      <c r="D76" s="443"/>
      <c r="E76" s="85"/>
      <c r="F76" s="85"/>
      <c r="G76" s="85"/>
      <c r="H76" s="443"/>
      <c r="I76" s="85"/>
      <c r="J76" s="85"/>
      <c r="K76" s="85"/>
      <c r="L76" s="85"/>
      <c r="M76" s="443" t="s">
        <v>998</v>
      </c>
      <c r="N76" s="85" t="s">
        <v>998</v>
      </c>
      <c r="O76" s="85"/>
      <c r="P76" s="85"/>
      <c r="Q76" s="85" t="s">
        <v>998</v>
      </c>
      <c r="R76" s="443"/>
      <c r="S76" s="85"/>
      <c r="T76" s="85"/>
      <c r="U76" s="85"/>
      <c r="V76" s="85"/>
      <c r="W76" s="186"/>
      <c r="X76" s="186"/>
      <c r="Y76" s="186"/>
    </row>
    <row r="77" spans="1:25" ht="48.75" customHeight="1" x14ac:dyDescent="0.25">
      <c r="A77" s="97" t="s">
        <v>950</v>
      </c>
      <c r="B77" s="97"/>
      <c r="C77" s="434" t="s">
        <v>900</v>
      </c>
      <c r="D77" s="443" t="s">
        <v>998</v>
      </c>
      <c r="E77" s="85" t="s">
        <v>998</v>
      </c>
      <c r="F77" s="85"/>
      <c r="G77" s="85"/>
      <c r="H77" s="443"/>
      <c r="I77" s="85"/>
      <c r="J77" s="85"/>
      <c r="K77" s="85"/>
      <c r="L77" s="85"/>
      <c r="M77" s="443" t="s">
        <v>998</v>
      </c>
      <c r="N77" s="85" t="s">
        <v>998</v>
      </c>
      <c r="O77" s="85"/>
      <c r="P77" s="85"/>
      <c r="Q77" s="85" t="s">
        <v>998</v>
      </c>
      <c r="R77" s="443"/>
      <c r="S77" s="85"/>
      <c r="T77" s="85"/>
      <c r="U77" s="85"/>
      <c r="V77" s="85"/>
      <c r="W77" s="186"/>
      <c r="X77" s="186"/>
      <c r="Y77" s="186"/>
    </row>
    <row r="78" spans="1:25" ht="48.75" customHeight="1" x14ac:dyDescent="0.25">
      <c r="A78" s="97" t="s">
        <v>1029</v>
      </c>
      <c r="B78" s="97"/>
      <c r="C78" s="434" t="s">
        <v>900</v>
      </c>
      <c r="D78" s="443" t="s">
        <v>998</v>
      </c>
      <c r="E78" s="85" t="s">
        <v>998</v>
      </c>
      <c r="F78" s="85"/>
      <c r="G78" s="85"/>
      <c r="H78" s="443"/>
      <c r="I78" s="85"/>
      <c r="J78" s="85"/>
      <c r="K78" s="85"/>
      <c r="L78" s="85"/>
      <c r="M78" s="443" t="s">
        <v>998</v>
      </c>
      <c r="N78" s="85" t="s">
        <v>998</v>
      </c>
      <c r="O78" s="85"/>
      <c r="P78" s="85"/>
      <c r="Q78" s="85" t="s">
        <v>998</v>
      </c>
      <c r="R78" s="443"/>
      <c r="S78" s="85"/>
      <c r="T78" s="85"/>
      <c r="U78" s="85"/>
      <c r="V78" s="85"/>
      <c r="W78" s="186"/>
      <c r="X78" s="186"/>
      <c r="Y78" s="186"/>
    </row>
    <row r="79" spans="1:25" ht="48.75" customHeight="1" x14ac:dyDescent="0.25">
      <c r="A79" s="97" t="s">
        <v>1030</v>
      </c>
      <c r="B79" s="97"/>
      <c r="C79" s="434" t="s">
        <v>900</v>
      </c>
      <c r="D79" s="443" t="s">
        <v>998</v>
      </c>
      <c r="E79" s="85" t="s">
        <v>998</v>
      </c>
      <c r="F79" s="85"/>
      <c r="G79" s="85"/>
      <c r="H79" s="443"/>
      <c r="I79" s="85"/>
      <c r="J79" s="85"/>
      <c r="K79" s="85"/>
      <c r="L79" s="85"/>
      <c r="M79" s="443" t="s">
        <v>998</v>
      </c>
      <c r="N79" s="85" t="s">
        <v>998</v>
      </c>
      <c r="O79" s="85"/>
      <c r="P79" s="85"/>
      <c r="Q79" s="85" t="s">
        <v>998</v>
      </c>
      <c r="R79" s="443"/>
      <c r="S79" s="85"/>
      <c r="T79" s="85"/>
      <c r="U79" s="85"/>
      <c r="V79" s="85"/>
      <c r="W79" s="186"/>
      <c r="X79" s="186"/>
      <c r="Y79" s="186"/>
    </row>
    <row r="80" spans="1:25" ht="48.75" customHeight="1" x14ac:dyDescent="0.25">
      <c r="A80" s="97" t="s">
        <v>1027</v>
      </c>
      <c r="B80" s="97" t="s">
        <v>930</v>
      </c>
      <c r="C80" s="434" t="s">
        <v>883</v>
      </c>
      <c r="D80" s="443"/>
      <c r="E80" s="85"/>
      <c r="F80" s="85"/>
      <c r="G80" s="85"/>
      <c r="H80" s="443"/>
      <c r="I80" s="85"/>
      <c r="J80" s="85"/>
      <c r="K80" s="85"/>
      <c r="L80" s="85"/>
      <c r="M80" s="443"/>
      <c r="N80" s="85"/>
      <c r="O80" s="85"/>
      <c r="P80" s="85"/>
      <c r="Q80" s="85"/>
      <c r="R80" s="443" t="s">
        <v>998</v>
      </c>
      <c r="S80" s="85"/>
      <c r="T80" s="85"/>
      <c r="U80" s="85" t="s">
        <v>998</v>
      </c>
      <c r="V80" s="85"/>
      <c r="W80" s="186"/>
      <c r="X80" s="186"/>
      <c r="Y80" s="186"/>
    </row>
    <row r="81" spans="1:25" ht="48.75" customHeight="1" x14ac:dyDescent="0.25">
      <c r="A81" s="97" t="s">
        <v>1031</v>
      </c>
      <c r="B81" s="97"/>
      <c r="C81" s="434" t="s">
        <v>901</v>
      </c>
      <c r="D81" s="443"/>
      <c r="E81" s="85"/>
      <c r="F81" s="85"/>
      <c r="G81" s="85"/>
      <c r="H81" s="443"/>
      <c r="I81" s="85"/>
      <c r="J81" s="85"/>
      <c r="K81" s="85"/>
      <c r="L81" s="85"/>
      <c r="M81" s="443" t="s">
        <v>998</v>
      </c>
      <c r="N81" s="85"/>
      <c r="O81" s="85"/>
      <c r="P81" s="85"/>
      <c r="Q81" s="85" t="s">
        <v>998</v>
      </c>
      <c r="R81" s="443" t="s">
        <v>998</v>
      </c>
      <c r="S81" s="85"/>
      <c r="T81" s="85" t="s">
        <v>998</v>
      </c>
      <c r="U81" s="85"/>
      <c r="V81" s="85"/>
      <c r="W81" s="186"/>
      <c r="X81" s="186"/>
      <c r="Y81" s="186"/>
    </row>
    <row r="82" spans="1:25" ht="48.75" customHeight="1" x14ac:dyDescent="0.25">
      <c r="A82" s="97" t="s">
        <v>1012</v>
      </c>
      <c r="B82" s="97"/>
      <c r="C82" s="441" t="s">
        <v>902</v>
      </c>
      <c r="D82" s="443"/>
      <c r="E82" s="85"/>
      <c r="F82" s="85"/>
      <c r="G82" s="85"/>
      <c r="H82" s="443"/>
      <c r="I82" s="85"/>
      <c r="J82" s="85"/>
      <c r="K82" s="85"/>
      <c r="L82" s="85"/>
      <c r="M82" s="443" t="s">
        <v>998</v>
      </c>
      <c r="N82" s="85"/>
      <c r="O82" s="85"/>
      <c r="P82" s="85"/>
      <c r="Q82" s="85" t="s">
        <v>998</v>
      </c>
      <c r="R82" s="443" t="s">
        <v>998</v>
      </c>
      <c r="S82" s="85"/>
      <c r="T82" s="85" t="s">
        <v>998</v>
      </c>
      <c r="U82" s="85"/>
      <c r="V82" s="85"/>
      <c r="W82" s="186"/>
      <c r="X82" s="186"/>
      <c r="Y82" s="186"/>
    </row>
    <row r="83" spans="1:25" ht="48.75" customHeight="1" x14ac:dyDescent="0.25">
      <c r="A83" s="97" t="s">
        <v>1044</v>
      </c>
      <c r="B83" s="97"/>
      <c r="C83" s="434" t="s">
        <v>902</v>
      </c>
      <c r="D83" s="443" t="s">
        <v>998</v>
      </c>
      <c r="E83" s="85"/>
      <c r="F83" s="85" t="s">
        <v>998</v>
      </c>
      <c r="G83" s="85"/>
      <c r="H83" s="443"/>
      <c r="I83" s="85"/>
      <c r="J83" s="85"/>
      <c r="K83" s="85"/>
      <c r="L83" s="85"/>
      <c r="M83" s="443" t="s">
        <v>998</v>
      </c>
      <c r="N83" s="85" t="s">
        <v>998</v>
      </c>
      <c r="O83" s="85"/>
      <c r="P83" s="85"/>
      <c r="Q83" s="85" t="s">
        <v>998</v>
      </c>
      <c r="R83" s="443" t="s">
        <v>998</v>
      </c>
      <c r="S83" s="85"/>
      <c r="T83" s="85"/>
      <c r="U83" s="85" t="s">
        <v>998</v>
      </c>
      <c r="V83" s="85"/>
      <c r="W83" s="186"/>
      <c r="X83" s="186"/>
      <c r="Y83" s="186"/>
    </row>
    <row r="84" spans="1:25" ht="48.75" customHeight="1" x14ac:dyDescent="0.25">
      <c r="A84" s="97" t="s">
        <v>643</v>
      </c>
      <c r="B84" s="97"/>
      <c r="C84" s="434" t="s">
        <v>902</v>
      </c>
      <c r="D84" s="443" t="s">
        <v>998</v>
      </c>
      <c r="E84" s="85" t="s">
        <v>998</v>
      </c>
      <c r="F84" s="85"/>
      <c r="G84" s="85"/>
      <c r="H84" s="443"/>
      <c r="I84" s="85"/>
      <c r="J84" s="85"/>
      <c r="K84" s="85"/>
      <c r="L84" s="85"/>
      <c r="M84" s="443" t="s">
        <v>998</v>
      </c>
      <c r="N84" s="85" t="s">
        <v>998</v>
      </c>
      <c r="O84" s="85"/>
      <c r="P84" s="85"/>
      <c r="Q84" s="85" t="s">
        <v>998</v>
      </c>
      <c r="R84" s="443" t="s">
        <v>998</v>
      </c>
      <c r="S84" s="85"/>
      <c r="T84" s="85"/>
      <c r="U84" s="85" t="s">
        <v>998</v>
      </c>
      <c r="V84" s="85"/>
      <c r="W84" s="186"/>
      <c r="X84" s="186"/>
      <c r="Y84" s="186"/>
    </row>
    <row r="85" spans="1:25" ht="48.75" customHeight="1" x14ac:dyDescent="0.25">
      <c r="A85" s="97" t="s">
        <v>1013</v>
      </c>
      <c r="B85" s="97"/>
      <c r="C85" s="434" t="s">
        <v>903</v>
      </c>
      <c r="D85" s="443"/>
      <c r="E85" s="85"/>
      <c r="F85" s="85"/>
      <c r="G85" s="85"/>
      <c r="H85" s="443"/>
      <c r="I85" s="85"/>
      <c r="J85" s="85"/>
      <c r="K85" s="85"/>
      <c r="L85" s="85"/>
      <c r="M85" s="443"/>
      <c r="N85" s="85"/>
      <c r="O85" s="85"/>
      <c r="P85" s="85"/>
      <c r="Q85" s="85"/>
      <c r="R85" s="443" t="s">
        <v>998</v>
      </c>
      <c r="S85" s="85"/>
      <c r="T85" s="85"/>
      <c r="U85" s="85" t="s">
        <v>998</v>
      </c>
      <c r="V85" s="85"/>
      <c r="W85" s="186"/>
      <c r="X85" s="186"/>
      <c r="Y85" s="186"/>
    </row>
    <row r="86" spans="1:25" ht="48.75" customHeight="1" x14ac:dyDescent="0.25">
      <c r="A86" s="97" t="s">
        <v>929</v>
      </c>
      <c r="B86" s="97" t="s">
        <v>931</v>
      </c>
      <c r="C86" s="434" t="s">
        <v>884</v>
      </c>
      <c r="D86" s="443"/>
      <c r="E86" s="85"/>
      <c r="F86" s="85"/>
      <c r="G86" s="85"/>
      <c r="H86" s="443"/>
      <c r="I86" s="85"/>
      <c r="J86" s="85"/>
      <c r="K86" s="85"/>
      <c r="L86" s="85"/>
      <c r="M86" s="443"/>
      <c r="N86" s="85"/>
      <c r="O86" s="85"/>
      <c r="P86" s="85"/>
      <c r="Q86" s="85"/>
      <c r="R86" s="443" t="s">
        <v>998</v>
      </c>
      <c r="S86" s="85" t="s">
        <v>998</v>
      </c>
      <c r="T86" s="85" t="s">
        <v>998</v>
      </c>
      <c r="U86" s="85" t="s">
        <v>998</v>
      </c>
      <c r="V86" s="85"/>
      <c r="W86" s="186"/>
      <c r="X86" s="186"/>
      <c r="Y86" s="186"/>
    </row>
    <row r="87" spans="1:25" ht="48.75" customHeight="1" x14ac:dyDescent="0.25">
      <c r="A87" s="97" t="s">
        <v>989</v>
      </c>
      <c r="B87" s="97"/>
      <c r="C87" s="434" t="s">
        <v>885</v>
      </c>
      <c r="D87" s="443"/>
      <c r="E87" s="85"/>
      <c r="F87" s="85"/>
      <c r="G87" s="85"/>
      <c r="H87" s="443" t="s">
        <v>998</v>
      </c>
      <c r="I87" s="85" t="s">
        <v>998</v>
      </c>
      <c r="J87" s="85" t="s">
        <v>998</v>
      </c>
      <c r="K87" s="85"/>
      <c r="L87" s="85"/>
      <c r="M87" s="443"/>
      <c r="N87" s="85"/>
      <c r="O87" s="85"/>
      <c r="P87" s="85"/>
      <c r="Q87" s="85"/>
      <c r="R87" s="443" t="s">
        <v>998</v>
      </c>
      <c r="S87" s="85"/>
      <c r="T87" s="85"/>
      <c r="U87" s="85" t="s">
        <v>998</v>
      </c>
      <c r="V87" s="85"/>
      <c r="W87" s="186"/>
      <c r="X87" s="186"/>
      <c r="Y87" s="186"/>
    </row>
    <row r="88" spans="1:25" ht="48.75" customHeight="1" x14ac:dyDescent="0.25">
      <c r="A88" s="97" t="s">
        <v>1017</v>
      </c>
      <c r="B88" s="97"/>
      <c r="C88" s="434" t="s">
        <v>886</v>
      </c>
      <c r="D88" s="443"/>
      <c r="E88" s="85"/>
      <c r="F88" s="85"/>
      <c r="G88" s="85"/>
      <c r="H88" s="443"/>
      <c r="I88" s="85"/>
      <c r="J88" s="85"/>
      <c r="K88" s="85"/>
      <c r="L88" s="85"/>
      <c r="M88" s="443"/>
      <c r="N88" s="85"/>
      <c r="O88" s="85"/>
      <c r="P88" s="85"/>
      <c r="Q88" s="85"/>
      <c r="R88" s="443"/>
      <c r="S88" s="85"/>
      <c r="T88" s="85"/>
      <c r="U88" s="85"/>
      <c r="V88" s="85"/>
      <c r="W88" s="186"/>
      <c r="X88" s="186"/>
      <c r="Y88" s="186"/>
    </row>
    <row r="89" spans="1:25" ht="48.75" customHeight="1" x14ac:dyDescent="0.25">
      <c r="A89" s="97" t="s">
        <v>1000</v>
      </c>
      <c r="B89" s="97"/>
      <c r="C89" s="434" t="s">
        <v>887</v>
      </c>
      <c r="D89" s="443"/>
      <c r="E89" s="85"/>
      <c r="F89" s="85"/>
      <c r="G89" s="85"/>
      <c r="H89" s="443" t="s">
        <v>998</v>
      </c>
      <c r="I89" s="85" t="s">
        <v>998</v>
      </c>
      <c r="J89" s="85" t="s">
        <v>998</v>
      </c>
      <c r="K89" s="85"/>
      <c r="L89" s="85"/>
      <c r="M89" s="443"/>
      <c r="N89" s="85"/>
      <c r="O89" s="85"/>
      <c r="P89" s="85"/>
      <c r="Q89" s="85"/>
      <c r="R89" s="443"/>
      <c r="S89" s="85"/>
      <c r="T89" s="85"/>
      <c r="U89" s="85"/>
      <c r="V89" s="85"/>
      <c r="W89" s="186"/>
      <c r="X89" s="186"/>
      <c r="Y89" s="186"/>
    </row>
    <row r="90" spans="1:25" ht="48.75" customHeight="1" x14ac:dyDescent="0.25">
      <c r="A90" s="97" t="s">
        <v>932</v>
      </c>
      <c r="B90" s="97"/>
      <c r="C90" s="434" t="s">
        <v>888</v>
      </c>
      <c r="D90" s="443"/>
      <c r="E90" s="85"/>
      <c r="F90" s="85"/>
      <c r="G90" s="85"/>
      <c r="H90" s="443" t="s">
        <v>998</v>
      </c>
      <c r="I90" s="85" t="s">
        <v>998</v>
      </c>
      <c r="J90" s="85" t="s">
        <v>998</v>
      </c>
      <c r="K90" s="85"/>
      <c r="L90" s="85" t="s">
        <v>998</v>
      </c>
      <c r="M90" s="443"/>
      <c r="N90" s="85"/>
      <c r="O90" s="85"/>
      <c r="P90" s="85"/>
      <c r="Q90" s="85"/>
      <c r="R90" s="443"/>
      <c r="S90" s="85"/>
      <c r="T90" s="85"/>
      <c r="U90" s="85"/>
      <c r="V90" s="85"/>
      <c r="W90" s="186"/>
      <c r="X90" s="186"/>
      <c r="Y90" s="186"/>
    </row>
    <row r="91" spans="1:25" ht="48.75" customHeight="1" x14ac:dyDescent="0.25">
      <c r="A91" s="97" t="s">
        <v>933</v>
      </c>
      <c r="B91" s="97"/>
      <c r="C91" s="434" t="s">
        <v>889</v>
      </c>
      <c r="D91" s="443"/>
      <c r="E91" s="85"/>
      <c r="F91" s="85"/>
      <c r="G91" s="85"/>
      <c r="H91" s="443"/>
      <c r="I91" s="85"/>
      <c r="J91" s="85"/>
      <c r="K91" s="85"/>
      <c r="L91" s="85"/>
      <c r="M91" s="443"/>
      <c r="N91" s="85"/>
      <c r="O91" s="85"/>
      <c r="P91" s="85"/>
      <c r="Q91" s="85"/>
      <c r="R91" s="443" t="s">
        <v>998</v>
      </c>
      <c r="S91" s="85"/>
      <c r="T91" s="85"/>
      <c r="U91" s="85" t="s">
        <v>998</v>
      </c>
      <c r="V91" s="85"/>
      <c r="W91" s="186"/>
      <c r="X91" s="186"/>
      <c r="Y91" s="186"/>
    </row>
    <row r="92" spans="1:25" ht="48.75" customHeight="1" x14ac:dyDescent="0.25">
      <c r="A92" s="97" t="s">
        <v>935</v>
      </c>
      <c r="B92" s="97" t="s">
        <v>934</v>
      </c>
      <c r="C92" s="434" t="s">
        <v>890</v>
      </c>
      <c r="D92" s="443" t="s">
        <v>998</v>
      </c>
      <c r="E92" s="85" t="s">
        <v>998</v>
      </c>
      <c r="F92" s="85"/>
      <c r="G92" s="85"/>
      <c r="H92" s="443"/>
      <c r="I92" s="85"/>
      <c r="J92" s="85"/>
      <c r="K92" s="85"/>
      <c r="L92" s="85"/>
      <c r="M92" s="443" t="s">
        <v>998</v>
      </c>
      <c r="N92" s="85"/>
      <c r="O92" s="85"/>
      <c r="P92" s="85"/>
      <c r="Q92" s="85" t="s">
        <v>998</v>
      </c>
      <c r="R92" s="443" t="s">
        <v>998</v>
      </c>
      <c r="S92" s="85"/>
      <c r="T92" s="85"/>
      <c r="U92" s="85" t="s">
        <v>998</v>
      </c>
      <c r="V92" s="85"/>
      <c r="W92" s="186"/>
      <c r="X92" s="186"/>
      <c r="Y92" s="186"/>
    </row>
    <row r="93" spans="1:25" ht="48.75" customHeight="1" x14ac:dyDescent="0.25">
      <c r="A93" s="97"/>
      <c r="B93" s="85"/>
      <c r="C93" s="85"/>
      <c r="D93" s="443"/>
      <c r="E93" s="85"/>
      <c r="F93" s="85"/>
      <c r="G93" s="85"/>
      <c r="H93" s="443"/>
      <c r="I93" s="85"/>
      <c r="J93" s="85"/>
      <c r="K93" s="85"/>
      <c r="L93" s="85"/>
      <c r="M93" s="443"/>
      <c r="N93" s="85"/>
      <c r="O93" s="85"/>
      <c r="P93" s="85"/>
      <c r="Q93" s="85"/>
      <c r="R93" s="443"/>
      <c r="S93" s="85"/>
      <c r="T93" s="85"/>
      <c r="U93" s="85"/>
      <c r="V93" s="85"/>
    </row>
    <row r="94" spans="1:25" ht="48.75" customHeight="1" x14ac:dyDescent="0.25">
      <c r="A94" s="97"/>
      <c r="B94" s="85"/>
      <c r="C94" s="85"/>
      <c r="D94" s="443"/>
      <c r="E94" s="85"/>
      <c r="F94" s="85"/>
      <c r="G94" s="85"/>
      <c r="H94" s="443"/>
      <c r="I94" s="85"/>
      <c r="J94" s="85"/>
      <c r="K94" s="85"/>
      <c r="L94" s="85"/>
      <c r="M94" s="443"/>
      <c r="N94" s="85"/>
      <c r="O94" s="85"/>
      <c r="P94" s="85"/>
      <c r="Q94" s="85"/>
      <c r="R94" s="443"/>
      <c r="S94" s="85"/>
      <c r="T94" s="85"/>
      <c r="U94" s="85"/>
      <c r="V94" s="85"/>
    </row>
    <row r="95" spans="1:25" ht="48.75" customHeight="1" x14ac:dyDescent="0.25">
      <c r="A95" s="97"/>
      <c r="B95" s="85"/>
      <c r="C95" s="85"/>
      <c r="D95" s="443"/>
      <c r="E95" s="85"/>
      <c r="F95" s="85"/>
      <c r="G95" s="85"/>
      <c r="H95" s="443"/>
      <c r="I95" s="85"/>
      <c r="J95" s="85"/>
      <c r="K95" s="85"/>
      <c r="L95" s="85"/>
      <c r="M95" s="443"/>
      <c r="N95" s="85"/>
      <c r="O95" s="85"/>
      <c r="P95" s="85"/>
      <c r="Q95" s="85"/>
      <c r="R95" s="443"/>
      <c r="S95" s="85"/>
      <c r="T95" s="85"/>
      <c r="U95" s="85"/>
      <c r="V95" s="85"/>
    </row>
    <row r="96" spans="1:25" ht="48.75" customHeight="1" x14ac:dyDescent="0.25">
      <c r="A96" s="97"/>
      <c r="B96" s="85"/>
      <c r="C96" s="85"/>
      <c r="D96" s="443"/>
      <c r="E96" s="85"/>
      <c r="F96" s="85"/>
      <c r="G96" s="85"/>
      <c r="H96" s="443"/>
      <c r="I96" s="85"/>
      <c r="J96" s="85"/>
      <c r="K96" s="85"/>
      <c r="L96" s="85"/>
      <c r="M96" s="443"/>
      <c r="N96" s="85"/>
      <c r="O96" s="85"/>
      <c r="P96" s="85"/>
      <c r="Q96" s="85"/>
      <c r="R96" s="443"/>
      <c r="S96" s="85"/>
      <c r="T96" s="85"/>
      <c r="U96" s="85"/>
      <c r="V96" s="85"/>
    </row>
    <row r="97" spans="1:22" ht="48.75" customHeight="1" x14ac:dyDescent="0.25">
      <c r="A97" s="97"/>
      <c r="B97" s="85"/>
      <c r="C97" s="85"/>
      <c r="D97" s="443"/>
      <c r="E97" s="85"/>
      <c r="F97" s="85"/>
      <c r="G97" s="85"/>
      <c r="H97" s="443"/>
      <c r="I97" s="85"/>
      <c r="J97" s="85"/>
      <c r="K97" s="85"/>
      <c r="L97" s="85"/>
      <c r="M97" s="443"/>
      <c r="N97" s="85"/>
      <c r="O97" s="85"/>
      <c r="P97" s="85"/>
      <c r="Q97" s="85"/>
      <c r="R97" s="443"/>
      <c r="S97" s="85"/>
      <c r="T97" s="85"/>
      <c r="U97" s="85"/>
      <c r="V97" s="85"/>
    </row>
    <row r="98" spans="1:22" ht="48.75" customHeight="1" x14ac:dyDescent="0.25">
      <c r="A98" s="97"/>
      <c r="B98" s="85"/>
      <c r="C98" s="85"/>
      <c r="D98" s="443"/>
      <c r="E98" s="85"/>
      <c r="F98" s="85"/>
      <c r="G98" s="85"/>
      <c r="H98" s="443"/>
      <c r="I98" s="85"/>
      <c r="J98" s="85"/>
      <c r="K98" s="85"/>
      <c r="L98" s="85"/>
      <c r="M98" s="443"/>
      <c r="N98" s="85"/>
      <c r="O98" s="85"/>
      <c r="P98" s="85"/>
      <c r="Q98" s="85"/>
      <c r="R98" s="443"/>
      <c r="S98" s="85"/>
      <c r="T98" s="85"/>
      <c r="U98" s="85"/>
      <c r="V98" s="85"/>
    </row>
    <row r="99" spans="1:22" ht="48.75" customHeight="1" x14ac:dyDescent="0.25">
      <c r="A99" s="97"/>
      <c r="B99" s="85"/>
      <c r="C99" s="85"/>
      <c r="D99" s="443"/>
      <c r="E99" s="85"/>
      <c r="F99" s="85"/>
      <c r="G99" s="85"/>
      <c r="H99" s="443"/>
      <c r="I99" s="85"/>
      <c r="J99" s="85"/>
      <c r="K99" s="85"/>
      <c r="L99" s="85"/>
      <c r="M99" s="443"/>
      <c r="N99" s="85"/>
      <c r="O99" s="85"/>
      <c r="P99" s="85"/>
      <c r="Q99" s="85"/>
      <c r="R99" s="443"/>
      <c r="S99" s="85"/>
      <c r="T99" s="85"/>
      <c r="U99" s="85"/>
      <c r="V99" s="85"/>
    </row>
    <row r="100" spans="1:22" ht="48.75" customHeight="1" x14ac:dyDescent="0.25">
      <c r="A100" s="97"/>
      <c r="B100" s="85"/>
      <c r="C100" s="85"/>
      <c r="D100" s="443"/>
      <c r="E100" s="85"/>
      <c r="F100" s="85"/>
      <c r="G100" s="85"/>
      <c r="H100" s="443"/>
      <c r="I100" s="85"/>
      <c r="J100" s="85"/>
      <c r="K100" s="85"/>
      <c r="L100" s="85"/>
      <c r="M100" s="443"/>
      <c r="N100" s="85"/>
      <c r="O100" s="85"/>
      <c r="P100" s="85"/>
      <c r="Q100" s="85"/>
      <c r="R100" s="443"/>
      <c r="S100" s="85"/>
      <c r="T100" s="85"/>
      <c r="U100" s="85"/>
      <c r="V100" s="85"/>
    </row>
    <row r="101" spans="1:22" ht="48.75" customHeight="1" x14ac:dyDescent="0.25">
      <c r="A101" s="97"/>
      <c r="B101" s="85"/>
      <c r="C101" s="85"/>
      <c r="D101" s="443"/>
      <c r="E101" s="85"/>
      <c r="F101" s="85"/>
      <c r="G101" s="85"/>
      <c r="H101" s="443"/>
      <c r="I101" s="85"/>
      <c r="J101" s="85"/>
      <c r="K101" s="85"/>
      <c r="L101" s="85"/>
      <c r="M101" s="443"/>
      <c r="N101" s="85"/>
      <c r="O101" s="85"/>
      <c r="P101" s="85"/>
      <c r="Q101" s="85"/>
      <c r="R101" s="443"/>
      <c r="S101" s="85"/>
      <c r="T101" s="85"/>
      <c r="U101" s="85"/>
      <c r="V101" s="85"/>
    </row>
    <row r="102" spans="1:22" ht="48.75" customHeight="1" x14ac:dyDescent="0.25">
      <c r="A102" s="97"/>
      <c r="B102" s="85"/>
      <c r="C102" s="85"/>
      <c r="D102" s="443"/>
      <c r="E102" s="85"/>
      <c r="F102" s="85"/>
      <c r="G102" s="85"/>
      <c r="H102" s="443"/>
      <c r="I102" s="85"/>
      <c r="J102" s="85"/>
      <c r="K102" s="85"/>
      <c r="L102" s="85"/>
      <c r="M102" s="443"/>
      <c r="N102" s="85"/>
      <c r="O102" s="85"/>
      <c r="P102" s="85"/>
      <c r="Q102" s="85"/>
      <c r="R102" s="443"/>
      <c r="S102" s="85"/>
      <c r="T102" s="85"/>
      <c r="U102" s="85"/>
      <c r="V102" s="85"/>
    </row>
    <row r="103" spans="1:22" ht="48.75" customHeight="1" x14ac:dyDescent="0.25">
      <c r="A103" s="97"/>
      <c r="B103" s="85"/>
      <c r="C103" s="85"/>
      <c r="D103" s="443"/>
      <c r="E103" s="85"/>
      <c r="F103" s="85"/>
      <c r="G103" s="85"/>
      <c r="H103" s="443"/>
      <c r="I103" s="85"/>
      <c r="J103" s="85"/>
      <c r="K103" s="85"/>
      <c r="L103" s="85"/>
      <c r="M103" s="443"/>
      <c r="N103" s="85"/>
      <c r="O103" s="85"/>
      <c r="P103" s="85"/>
      <c r="Q103" s="85"/>
      <c r="R103" s="443"/>
      <c r="S103" s="85"/>
      <c r="T103" s="85"/>
      <c r="U103" s="85"/>
      <c r="V103" s="85"/>
    </row>
    <row r="104" spans="1:22" ht="48.75" customHeight="1" x14ac:dyDescent="0.25">
      <c r="A104" s="97"/>
      <c r="B104" s="85"/>
      <c r="C104" s="85"/>
      <c r="D104" s="443"/>
      <c r="E104" s="85"/>
      <c r="F104" s="85"/>
      <c r="G104" s="85"/>
      <c r="H104" s="443"/>
      <c r="I104" s="85"/>
      <c r="J104" s="85"/>
      <c r="K104" s="85"/>
      <c r="L104" s="85"/>
      <c r="M104" s="443"/>
      <c r="N104" s="85"/>
      <c r="O104" s="85"/>
      <c r="P104" s="85"/>
      <c r="Q104" s="85"/>
      <c r="R104" s="443"/>
      <c r="S104" s="85"/>
      <c r="T104" s="85"/>
      <c r="U104" s="85"/>
      <c r="V104" s="85"/>
    </row>
    <row r="105" spans="1:22" ht="48.75" customHeight="1" x14ac:dyDescent="0.25">
      <c r="A105" s="97"/>
      <c r="B105" s="85"/>
      <c r="C105" s="85"/>
      <c r="D105" s="443"/>
      <c r="E105" s="85"/>
      <c r="F105" s="85"/>
      <c r="G105" s="85"/>
      <c r="H105" s="443"/>
      <c r="I105" s="85"/>
      <c r="J105" s="85"/>
      <c r="K105" s="85"/>
      <c r="L105" s="85"/>
      <c r="M105" s="443"/>
      <c r="N105" s="85"/>
      <c r="O105" s="85"/>
      <c r="P105" s="85"/>
      <c r="Q105" s="85"/>
      <c r="R105" s="443"/>
      <c r="S105" s="85"/>
      <c r="T105" s="85"/>
      <c r="U105" s="85"/>
      <c r="V105" s="85"/>
    </row>
    <row r="106" spans="1:22" ht="48.75" customHeight="1" x14ac:dyDescent="0.25">
      <c r="A106" s="97"/>
      <c r="B106" s="85"/>
      <c r="C106" s="85"/>
      <c r="D106" s="443"/>
      <c r="E106" s="85"/>
      <c r="F106" s="85"/>
      <c r="G106" s="85"/>
      <c r="H106" s="443"/>
      <c r="I106" s="85"/>
      <c r="J106" s="85"/>
      <c r="K106" s="85"/>
      <c r="L106" s="85"/>
      <c r="M106" s="443"/>
      <c r="N106" s="85"/>
      <c r="O106" s="85"/>
      <c r="P106" s="85"/>
      <c r="Q106" s="85"/>
      <c r="R106" s="443"/>
      <c r="S106" s="85"/>
      <c r="T106" s="85"/>
      <c r="U106" s="85"/>
      <c r="V106" s="85"/>
    </row>
    <row r="107" spans="1:22" ht="48.75" customHeight="1" x14ac:dyDescent="0.25">
      <c r="A107" s="97"/>
      <c r="B107" s="85"/>
      <c r="C107" s="85"/>
      <c r="D107" s="443"/>
      <c r="E107" s="85"/>
      <c r="F107" s="85"/>
      <c r="G107" s="85"/>
      <c r="H107" s="443"/>
      <c r="I107" s="85"/>
      <c r="J107" s="85"/>
      <c r="K107" s="85"/>
      <c r="L107" s="85"/>
      <c r="M107" s="443"/>
      <c r="N107" s="85"/>
      <c r="O107" s="85"/>
      <c r="P107" s="85"/>
      <c r="Q107" s="85"/>
      <c r="R107" s="443"/>
      <c r="S107" s="85"/>
      <c r="T107" s="85"/>
      <c r="U107" s="85"/>
      <c r="V107" s="85"/>
    </row>
    <row r="108" spans="1:22" ht="48.75" customHeight="1" x14ac:dyDescent="0.25">
      <c r="A108" s="97"/>
      <c r="B108" s="85"/>
      <c r="C108" s="85"/>
      <c r="D108" s="443"/>
      <c r="E108" s="85"/>
      <c r="F108" s="85"/>
      <c r="G108" s="85"/>
      <c r="H108" s="443"/>
      <c r="I108" s="85"/>
      <c r="J108" s="85"/>
      <c r="K108" s="85"/>
      <c r="L108" s="85"/>
      <c r="M108" s="443"/>
      <c r="N108" s="85"/>
      <c r="O108" s="85"/>
      <c r="P108" s="85"/>
      <c r="Q108" s="85"/>
      <c r="R108" s="443"/>
      <c r="S108" s="85"/>
      <c r="T108" s="85"/>
      <c r="U108" s="85"/>
      <c r="V108" s="85"/>
    </row>
    <row r="109" spans="1:22" ht="48.75" customHeight="1" x14ac:dyDescent="0.25">
      <c r="A109" s="97"/>
      <c r="B109" s="85"/>
      <c r="C109" s="85"/>
      <c r="D109" s="443"/>
      <c r="E109" s="85"/>
      <c r="F109" s="85"/>
      <c r="G109" s="85"/>
      <c r="H109" s="443"/>
      <c r="I109" s="85"/>
      <c r="J109" s="85"/>
      <c r="K109" s="85"/>
      <c r="L109" s="85"/>
      <c r="M109" s="443"/>
      <c r="N109" s="85"/>
      <c r="O109" s="85"/>
      <c r="P109" s="85"/>
      <c r="Q109" s="85"/>
      <c r="R109" s="443"/>
      <c r="S109" s="85"/>
      <c r="T109" s="85"/>
      <c r="U109" s="85"/>
      <c r="V109" s="85"/>
    </row>
    <row r="110" spans="1:22" ht="48.75" customHeight="1" x14ac:dyDescent="0.25">
      <c r="A110" s="97"/>
      <c r="B110" s="85"/>
      <c r="C110" s="85"/>
      <c r="D110" s="443"/>
      <c r="E110" s="85"/>
      <c r="F110" s="85"/>
      <c r="G110" s="85"/>
      <c r="H110" s="443"/>
      <c r="I110" s="85"/>
      <c r="J110" s="85"/>
      <c r="K110" s="85"/>
      <c r="L110" s="85"/>
      <c r="M110" s="443"/>
      <c r="N110" s="85"/>
      <c r="O110" s="85"/>
      <c r="P110" s="85"/>
      <c r="Q110" s="85"/>
      <c r="R110" s="443"/>
      <c r="S110" s="85"/>
      <c r="T110" s="85"/>
      <c r="U110" s="85"/>
      <c r="V110" s="85"/>
    </row>
    <row r="111" spans="1:22" ht="48.75" customHeight="1" x14ac:dyDescent="0.25">
      <c r="A111" s="97"/>
      <c r="B111" s="85"/>
      <c r="C111" s="85"/>
      <c r="D111" s="443"/>
      <c r="E111" s="85"/>
      <c r="F111" s="85"/>
      <c r="G111" s="85"/>
      <c r="H111" s="443"/>
      <c r="I111" s="85"/>
      <c r="J111" s="85"/>
      <c r="K111" s="85"/>
      <c r="L111" s="85"/>
      <c r="M111" s="443"/>
      <c r="N111" s="85"/>
      <c r="O111" s="85"/>
      <c r="P111" s="85"/>
      <c r="Q111" s="85"/>
      <c r="R111" s="443"/>
      <c r="S111" s="85"/>
      <c r="T111" s="85"/>
      <c r="U111" s="85"/>
      <c r="V111" s="85"/>
    </row>
    <row r="112" spans="1:22" ht="48.75" customHeight="1" x14ac:dyDescent="0.25">
      <c r="A112" s="97"/>
      <c r="B112" s="85"/>
      <c r="C112" s="85"/>
      <c r="D112" s="443"/>
      <c r="E112" s="85"/>
      <c r="F112" s="85"/>
      <c r="G112" s="85"/>
      <c r="H112" s="443"/>
      <c r="I112" s="85"/>
      <c r="J112" s="85"/>
      <c r="K112" s="85"/>
      <c r="L112" s="85"/>
      <c r="M112" s="443"/>
      <c r="N112" s="85"/>
      <c r="O112" s="85"/>
      <c r="P112" s="85"/>
      <c r="Q112" s="85"/>
      <c r="R112" s="443"/>
      <c r="S112" s="85"/>
      <c r="T112" s="85"/>
      <c r="U112" s="85"/>
      <c r="V112" s="85"/>
    </row>
    <row r="113" spans="1:22" ht="48.75" customHeight="1" x14ac:dyDescent="0.25">
      <c r="A113" s="97"/>
      <c r="B113" s="85"/>
      <c r="C113" s="85"/>
      <c r="D113" s="443"/>
      <c r="E113" s="85"/>
      <c r="F113" s="85"/>
      <c r="G113" s="85"/>
      <c r="H113" s="443"/>
      <c r="I113" s="85"/>
      <c r="J113" s="85"/>
      <c r="K113" s="85"/>
      <c r="L113" s="85"/>
      <c r="M113" s="443"/>
      <c r="N113" s="85"/>
      <c r="O113" s="85"/>
      <c r="P113" s="85"/>
      <c r="Q113" s="85"/>
      <c r="R113" s="443"/>
      <c r="S113" s="85"/>
      <c r="T113" s="85"/>
      <c r="U113" s="85"/>
      <c r="V113" s="85"/>
    </row>
    <row r="114" spans="1:22" ht="48.75" customHeight="1" x14ac:dyDescent="0.25">
      <c r="A114" s="97"/>
      <c r="B114" s="85"/>
      <c r="C114" s="85"/>
      <c r="D114" s="443"/>
      <c r="E114" s="85"/>
      <c r="F114" s="85"/>
      <c r="G114" s="85"/>
      <c r="H114" s="443"/>
      <c r="I114" s="85"/>
      <c r="J114" s="85"/>
      <c r="K114" s="85"/>
      <c r="L114" s="85"/>
      <c r="M114" s="443"/>
      <c r="N114" s="85"/>
      <c r="O114" s="85"/>
      <c r="P114" s="85"/>
      <c r="Q114" s="85"/>
      <c r="R114" s="443"/>
      <c r="S114" s="85"/>
      <c r="T114" s="85"/>
      <c r="U114" s="85"/>
      <c r="V114" s="85"/>
    </row>
    <row r="115" spans="1:22" ht="48.75" customHeight="1" x14ac:dyDescent="0.25">
      <c r="A115" s="97"/>
      <c r="B115" s="85"/>
      <c r="C115" s="85"/>
      <c r="D115" s="443"/>
      <c r="E115" s="85"/>
      <c r="F115" s="85"/>
      <c r="G115" s="85"/>
      <c r="H115" s="443"/>
      <c r="I115" s="85"/>
      <c r="J115" s="85"/>
      <c r="K115" s="85"/>
      <c r="L115" s="85"/>
      <c r="M115" s="443"/>
      <c r="N115" s="85"/>
      <c r="O115" s="85"/>
      <c r="P115" s="85"/>
      <c r="Q115" s="85"/>
      <c r="R115" s="443"/>
      <c r="S115" s="85"/>
      <c r="T115" s="85"/>
      <c r="U115" s="85"/>
      <c r="V115" s="85"/>
    </row>
    <row r="116" spans="1:22" ht="48.75" customHeight="1" x14ac:dyDescent="0.25">
      <c r="A116" s="97"/>
      <c r="B116" s="85"/>
      <c r="C116" s="85"/>
      <c r="D116" s="443"/>
      <c r="E116" s="85"/>
      <c r="F116" s="85"/>
      <c r="G116" s="85"/>
      <c r="H116" s="443"/>
      <c r="I116" s="85"/>
      <c r="J116" s="85"/>
      <c r="K116" s="85"/>
      <c r="L116" s="85"/>
      <c r="M116" s="443"/>
      <c r="N116" s="85"/>
      <c r="O116" s="85"/>
      <c r="P116" s="85"/>
      <c r="Q116" s="85"/>
      <c r="R116" s="443"/>
      <c r="S116" s="85"/>
      <c r="T116" s="85"/>
      <c r="U116" s="85"/>
      <c r="V116" s="85"/>
    </row>
    <row r="117" spans="1:22" ht="48.75" customHeight="1" x14ac:dyDescent="0.25">
      <c r="A117" s="97"/>
      <c r="B117" s="85"/>
      <c r="C117" s="85"/>
      <c r="D117" s="443"/>
      <c r="E117" s="85"/>
      <c r="F117" s="85"/>
      <c r="G117" s="85"/>
      <c r="H117" s="443"/>
      <c r="I117" s="85"/>
      <c r="J117" s="85"/>
      <c r="K117" s="85"/>
      <c r="L117" s="85"/>
      <c r="M117" s="443"/>
      <c r="N117" s="85"/>
      <c r="O117" s="85"/>
      <c r="P117" s="85"/>
      <c r="Q117" s="85"/>
      <c r="R117" s="443"/>
      <c r="S117" s="85"/>
      <c r="T117" s="85"/>
      <c r="U117" s="85"/>
      <c r="V117" s="85"/>
    </row>
    <row r="118" spans="1:22" ht="48.75" customHeight="1" x14ac:dyDescent="0.25">
      <c r="A118" s="97"/>
      <c r="B118" s="85"/>
      <c r="C118" s="85"/>
      <c r="D118" s="443"/>
      <c r="E118" s="85"/>
      <c r="F118" s="85"/>
      <c r="G118" s="85"/>
      <c r="H118" s="443"/>
      <c r="I118" s="85"/>
      <c r="J118" s="85"/>
      <c r="K118" s="85"/>
      <c r="L118" s="85"/>
      <c r="M118" s="443"/>
      <c r="N118" s="85"/>
      <c r="O118" s="85"/>
      <c r="P118" s="85"/>
      <c r="Q118" s="85"/>
      <c r="R118" s="443"/>
      <c r="S118" s="85"/>
      <c r="T118" s="85"/>
      <c r="U118" s="85"/>
      <c r="V118" s="85"/>
    </row>
    <row r="119" spans="1:22" ht="48.75" customHeight="1" x14ac:dyDescent="0.25">
      <c r="A119" s="97"/>
      <c r="B119" s="85"/>
      <c r="C119" s="85"/>
      <c r="D119" s="443"/>
      <c r="E119" s="85"/>
      <c r="F119" s="85"/>
      <c r="G119" s="85"/>
      <c r="H119" s="443"/>
      <c r="I119" s="85"/>
      <c r="J119" s="85"/>
      <c r="K119" s="85"/>
      <c r="L119" s="85"/>
      <c r="M119" s="443"/>
      <c r="N119" s="85"/>
      <c r="O119" s="85"/>
      <c r="P119" s="85"/>
      <c r="Q119" s="85"/>
      <c r="R119" s="443"/>
      <c r="S119" s="85"/>
      <c r="T119" s="85"/>
      <c r="U119" s="85"/>
      <c r="V119" s="85"/>
    </row>
    <row r="120" spans="1:22" ht="48.75" customHeight="1" x14ac:dyDescent="0.25">
      <c r="A120" s="97"/>
      <c r="B120" s="85"/>
      <c r="C120" s="85"/>
      <c r="D120" s="443"/>
      <c r="E120" s="85"/>
      <c r="F120" s="85"/>
      <c r="G120" s="85"/>
      <c r="H120" s="443"/>
      <c r="I120" s="85"/>
      <c r="J120" s="85"/>
      <c r="K120" s="85"/>
      <c r="L120" s="85"/>
      <c r="M120" s="443"/>
      <c r="N120" s="85"/>
      <c r="O120" s="85"/>
      <c r="P120" s="85"/>
      <c r="Q120" s="85"/>
      <c r="R120" s="443"/>
      <c r="S120" s="85"/>
      <c r="T120" s="85"/>
      <c r="U120" s="85"/>
      <c r="V120" s="85"/>
    </row>
    <row r="121" spans="1:22" ht="48.75" customHeight="1" x14ac:dyDescent="0.25">
      <c r="A121" s="97"/>
      <c r="B121" s="85"/>
      <c r="C121" s="85"/>
      <c r="D121" s="443"/>
      <c r="E121" s="85"/>
      <c r="F121" s="85"/>
      <c r="G121" s="85"/>
      <c r="H121" s="443"/>
      <c r="I121" s="85"/>
      <c r="J121" s="85"/>
      <c r="K121" s="85"/>
      <c r="L121" s="85"/>
      <c r="M121" s="443"/>
      <c r="N121" s="85"/>
      <c r="O121" s="85"/>
      <c r="P121" s="85"/>
      <c r="Q121" s="85"/>
      <c r="R121" s="443"/>
      <c r="S121" s="85"/>
      <c r="T121" s="85"/>
      <c r="U121" s="85"/>
      <c r="V121" s="85"/>
    </row>
    <row r="122" spans="1:22" ht="48.75" customHeight="1" x14ac:dyDescent="0.25">
      <c r="A122" s="97"/>
      <c r="B122" s="85"/>
      <c r="C122" s="85"/>
      <c r="D122" s="443"/>
      <c r="E122" s="85"/>
      <c r="F122" s="85"/>
      <c r="G122" s="85"/>
      <c r="H122" s="443"/>
      <c r="I122" s="85"/>
      <c r="J122" s="85"/>
      <c r="K122" s="85"/>
      <c r="L122" s="85"/>
      <c r="M122" s="443"/>
      <c r="N122" s="85"/>
      <c r="O122" s="85"/>
      <c r="P122" s="85"/>
      <c r="Q122" s="85"/>
      <c r="R122" s="443"/>
      <c r="S122" s="85"/>
      <c r="T122" s="85"/>
      <c r="U122" s="85"/>
      <c r="V122" s="85"/>
    </row>
    <row r="123" spans="1:22" ht="48.75" customHeight="1" x14ac:dyDescent="0.25">
      <c r="A123" s="97"/>
      <c r="B123" s="85"/>
      <c r="C123" s="85"/>
      <c r="D123" s="443"/>
      <c r="E123" s="85"/>
      <c r="F123" s="85"/>
      <c r="G123" s="85"/>
      <c r="H123" s="443"/>
      <c r="I123" s="85"/>
      <c r="J123" s="85"/>
      <c r="K123" s="85"/>
      <c r="L123" s="85"/>
      <c r="M123" s="443"/>
      <c r="N123" s="85"/>
      <c r="O123" s="85"/>
      <c r="P123" s="85"/>
      <c r="Q123" s="85"/>
      <c r="R123" s="443"/>
      <c r="S123" s="85"/>
      <c r="T123" s="85"/>
      <c r="U123" s="85"/>
      <c r="V123" s="85"/>
    </row>
    <row r="124" spans="1:22" ht="48.75" customHeight="1" x14ac:dyDescent="0.25">
      <c r="A124" s="97"/>
      <c r="B124" s="85"/>
      <c r="C124" s="85"/>
      <c r="D124" s="443"/>
      <c r="E124" s="85"/>
      <c r="F124" s="85"/>
      <c r="G124" s="85"/>
      <c r="H124" s="443"/>
      <c r="I124" s="85"/>
      <c r="J124" s="85"/>
      <c r="K124" s="85"/>
      <c r="L124" s="85"/>
      <c r="M124" s="443"/>
      <c r="N124" s="85"/>
      <c r="O124" s="85"/>
      <c r="P124" s="85"/>
      <c r="Q124" s="85"/>
      <c r="R124" s="443"/>
      <c r="S124" s="85"/>
      <c r="T124" s="85"/>
      <c r="U124" s="85"/>
      <c r="V124" s="85"/>
    </row>
    <row r="125" spans="1:22" ht="48.75" customHeight="1" x14ac:dyDescent="0.25">
      <c r="A125" s="97"/>
      <c r="B125" s="85"/>
      <c r="C125" s="85"/>
      <c r="D125" s="443"/>
      <c r="E125" s="85"/>
      <c r="F125" s="85"/>
      <c r="G125" s="85"/>
      <c r="H125" s="443"/>
      <c r="I125" s="85"/>
      <c r="J125" s="85"/>
      <c r="K125" s="85"/>
      <c r="L125" s="85"/>
      <c r="M125" s="443"/>
      <c r="N125" s="85"/>
      <c r="O125" s="85"/>
      <c r="P125" s="85"/>
      <c r="Q125" s="85"/>
      <c r="R125" s="443"/>
      <c r="S125" s="85"/>
      <c r="T125" s="85"/>
      <c r="U125" s="85"/>
      <c r="V125" s="85"/>
    </row>
    <row r="126" spans="1:22" ht="48.75" customHeight="1" x14ac:dyDescent="0.25">
      <c r="A126" s="97"/>
      <c r="B126" s="85"/>
      <c r="C126" s="85"/>
      <c r="D126" s="443"/>
      <c r="E126" s="85"/>
      <c r="F126" s="85"/>
      <c r="G126" s="85"/>
      <c r="H126" s="443"/>
      <c r="I126" s="85"/>
      <c r="J126" s="85"/>
      <c r="K126" s="85"/>
      <c r="L126" s="85"/>
      <c r="M126" s="443"/>
      <c r="N126" s="85"/>
      <c r="O126" s="85"/>
      <c r="P126" s="85"/>
      <c r="Q126" s="85"/>
      <c r="R126" s="443"/>
      <c r="S126" s="85"/>
      <c r="T126" s="85"/>
      <c r="U126" s="85"/>
      <c r="V126" s="85"/>
    </row>
    <row r="127" spans="1:22" ht="48.75" customHeight="1" x14ac:dyDescent="0.25">
      <c r="A127" s="97"/>
      <c r="B127" s="85"/>
      <c r="C127" s="85"/>
      <c r="D127" s="443"/>
      <c r="E127" s="85"/>
      <c r="F127" s="85"/>
      <c r="G127" s="85"/>
      <c r="H127" s="443"/>
      <c r="I127" s="85"/>
      <c r="J127" s="85"/>
      <c r="K127" s="85"/>
      <c r="L127" s="85"/>
      <c r="M127" s="443"/>
      <c r="N127" s="85"/>
      <c r="O127" s="85"/>
      <c r="P127" s="85"/>
      <c r="Q127" s="85"/>
      <c r="R127" s="443"/>
      <c r="S127" s="85"/>
      <c r="T127" s="85"/>
      <c r="U127" s="85"/>
      <c r="V127" s="85"/>
    </row>
    <row r="128" spans="1:22" ht="48.75" customHeight="1" x14ac:dyDescent="0.25">
      <c r="A128" s="97"/>
      <c r="B128" s="85"/>
      <c r="C128" s="85"/>
      <c r="D128" s="443"/>
      <c r="E128" s="85"/>
      <c r="F128" s="85"/>
      <c r="G128" s="85"/>
      <c r="H128" s="443"/>
      <c r="I128" s="85"/>
      <c r="J128" s="85"/>
      <c r="K128" s="85"/>
      <c r="L128" s="85"/>
      <c r="M128" s="443"/>
      <c r="N128" s="85"/>
      <c r="O128" s="85"/>
      <c r="P128" s="85"/>
      <c r="Q128" s="85"/>
      <c r="R128" s="443"/>
      <c r="S128" s="85"/>
      <c r="T128" s="85"/>
      <c r="U128" s="85"/>
      <c r="V128" s="85"/>
    </row>
    <row r="129" spans="1:22" ht="48.75" customHeight="1" x14ac:dyDescent="0.25">
      <c r="A129" s="97"/>
      <c r="B129" s="85"/>
      <c r="C129" s="85"/>
      <c r="D129" s="443"/>
      <c r="E129" s="85"/>
      <c r="F129" s="85"/>
      <c r="G129" s="85"/>
      <c r="H129" s="443"/>
      <c r="I129" s="85"/>
      <c r="J129" s="85"/>
      <c r="K129" s="85"/>
      <c r="L129" s="85"/>
      <c r="M129" s="443"/>
      <c r="N129" s="85"/>
      <c r="O129" s="85"/>
      <c r="P129" s="85"/>
      <c r="Q129" s="85"/>
      <c r="R129" s="443"/>
      <c r="S129" s="85"/>
      <c r="T129" s="85"/>
      <c r="U129" s="85"/>
      <c r="V129" s="85"/>
    </row>
    <row r="130" spans="1:22" ht="48.75" customHeight="1" x14ac:dyDescent="0.25">
      <c r="A130" s="97"/>
      <c r="B130" s="85"/>
      <c r="C130" s="85"/>
      <c r="D130" s="443"/>
      <c r="E130" s="85"/>
      <c r="F130" s="85"/>
      <c r="G130" s="85"/>
      <c r="H130" s="443"/>
      <c r="I130" s="85"/>
      <c r="J130" s="85"/>
      <c r="K130" s="85"/>
      <c r="L130" s="85"/>
      <c r="M130" s="443"/>
      <c r="N130" s="85"/>
      <c r="O130" s="85"/>
      <c r="P130" s="85"/>
      <c r="Q130" s="85"/>
      <c r="R130" s="443"/>
      <c r="S130" s="85"/>
      <c r="T130" s="85"/>
      <c r="U130" s="85"/>
      <c r="V130" s="85"/>
    </row>
    <row r="131" spans="1:22" ht="48.75" customHeight="1" x14ac:dyDescent="0.25">
      <c r="A131" s="97"/>
      <c r="B131" s="85"/>
      <c r="C131" s="85"/>
      <c r="D131" s="443"/>
      <c r="E131" s="85"/>
      <c r="F131" s="85"/>
      <c r="G131" s="85"/>
      <c r="H131" s="443"/>
      <c r="I131" s="85"/>
      <c r="J131" s="85"/>
      <c r="K131" s="85"/>
      <c r="L131" s="85"/>
      <c r="M131" s="443"/>
      <c r="N131" s="85"/>
      <c r="O131" s="85"/>
      <c r="P131" s="85"/>
      <c r="Q131" s="85"/>
      <c r="R131" s="443"/>
      <c r="S131" s="85"/>
      <c r="T131" s="85"/>
      <c r="U131" s="85"/>
      <c r="V131" s="85"/>
    </row>
    <row r="132" spans="1:22" ht="48.75" customHeight="1" x14ac:dyDescent="0.25">
      <c r="A132" s="97"/>
      <c r="B132" s="85"/>
      <c r="C132" s="85"/>
      <c r="D132" s="443"/>
      <c r="E132" s="85"/>
      <c r="F132" s="85"/>
      <c r="G132" s="85"/>
      <c r="H132" s="443"/>
      <c r="I132" s="85"/>
      <c r="J132" s="85"/>
      <c r="K132" s="85"/>
      <c r="L132" s="85"/>
      <c r="M132" s="443"/>
      <c r="N132" s="85"/>
      <c r="O132" s="85"/>
      <c r="P132" s="85"/>
      <c r="Q132" s="85"/>
      <c r="R132" s="443"/>
      <c r="S132" s="85"/>
      <c r="T132" s="85"/>
      <c r="U132" s="85"/>
      <c r="V132" s="85"/>
    </row>
    <row r="133" spans="1:22" ht="48.75" customHeight="1" x14ac:dyDescent="0.25">
      <c r="A133" s="97"/>
      <c r="B133" s="85"/>
      <c r="C133" s="85"/>
      <c r="D133" s="443"/>
      <c r="E133" s="85"/>
      <c r="F133" s="85"/>
      <c r="G133" s="85"/>
      <c r="H133" s="443"/>
      <c r="I133" s="85"/>
      <c r="J133" s="85"/>
      <c r="K133" s="85"/>
      <c r="L133" s="85"/>
      <c r="M133" s="443"/>
      <c r="N133" s="85"/>
      <c r="O133" s="85"/>
      <c r="P133" s="85"/>
      <c r="Q133" s="85"/>
      <c r="R133" s="443"/>
      <c r="S133" s="85"/>
      <c r="T133" s="85"/>
      <c r="U133" s="85"/>
      <c r="V133" s="85"/>
    </row>
    <row r="134" spans="1:22" ht="48.75" customHeight="1" x14ac:dyDescent="0.25">
      <c r="A134" s="97"/>
      <c r="B134" s="85"/>
      <c r="C134" s="85"/>
      <c r="D134" s="443"/>
      <c r="E134" s="85"/>
      <c r="F134" s="85"/>
      <c r="G134" s="85"/>
      <c r="H134" s="443"/>
      <c r="I134" s="85"/>
      <c r="J134" s="85"/>
      <c r="K134" s="85"/>
      <c r="L134" s="85"/>
      <c r="M134" s="443"/>
      <c r="N134" s="85"/>
      <c r="O134" s="85"/>
      <c r="P134" s="85"/>
      <c r="Q134" s="85"/>
      <c r="R134" s="443"/>
      <c r="S134" s="85"/>
      <c r="T134" s="85"/>
      <c r="U134" s="85"/>
      <c r="V134" s="85"/>
    </row>
    <row r="135" spans="1:22" ht="48.75" customHeight="1" x14ac:dyDescent="0.25">
      <c r="A135" s="97"/>
      <c r="B135" s="85"/>
      <c r="C135" s="85"/>
      <c r="D135" s="443"/>
      <c r="E135" s="85"/>
      <c r="F135" s="85"/>
      <c r="G135" s="85"/>
      <c r="H135" s="443"/>
      <c r="I135" s="85"/>
      <c r="J135" s="85"/>
      <c r="K135" s="85"/>
      <c r="L135" s="85"/>
      <c r="M135" s="443"/>
      <c r="N135" s="85"/>
      <c r="O135" s="85"/>
      <c r="P135" s="85"/>
      <c r="Q135" s="85"/>
      <c r="R135" s="443"/>
      <c r="S135" s="85"/>
      <c r="T135" s="85"/>
      <c r="U135" s="85"/>
      <c r="V135" s="85"/>
    </row>
    <row r="136" spans="1:22" ht="48.75" customHeight="1" x14ac:dyDescent="0.25">
      <c r="A136" s="97"/>
      <c r="B136" s="85"/>
      <c r="C136" s="85"/>
      <c r="D136" s="443"/>
      <c r="E136" s="85"/>
      <c r="F136" s="85"/>
      <c r="G136" s="85"/>
      <c r="H136" s="443"/>
      <c r="I136" s="85"/>
      <c r="J136" s="85"/>
      <c r="K136" s="85"/>
      <c r="L136" s="85"/>
      <c r="M136" s="443"/>
      <c r="N136" s="85"/>
      <c r="O136" s="85"/>
      <c r="P136" s="85"/>
      <c r="Q136" s="85"/>
      <c r="R136" s="443"/>
      <c r="S136" s="85"/>
      <c r="T136" s="85"/>
      <c r="U136" s="85"/>
      <c r="V136" s="85"/>
    </row>
    <row r="137" spans="1:22" ht="48.75" customHeight="1" x14ac:dyDescent="0.25">
      <c r="A137" s="97"/>
      <c r="B137" s="85"/>
      <c r="C137" s="85"/>
      <c r="D137" s="443"/>
      <c r="E137" s="85"/>
      <c r="F137" s="85"/>
      <c r="G137" s="85"/>
      <c r="H137" s="443"/>
      <c r="I137" s="85"/>
      <c r="J137" s="85"/>
      <c r="K137" s="85"/>
      <c r="L137" s="85"/>
      <c r="M137" s="443"/>
      <c r="N137" s="85"/>
      <c r="O137" s="85"/>
      <c r="P137" s="85"/>
      <c r="Q137" s="85"/>
      <c r="R137" s="443"/>
      <c r="S137" s="85"/>
      <c r="T137" s="85"/>
      <c r="U137" s="85"/>
      <c r="V137" s="85"/>
    </row>
    <row r="138" spans="1:22" ht="48.75" customHeight="1" x14ac:dyDescent="0.25">
      <c r="A138" s="97"/>
      <c r="B138" s="85"/>
      <c r="C138" s="85"/>
      <c r="D138" s="443"/>
      <c r="E138" s="85"/>
      <c r="F138" s="85"/>
      <c r="G138" s="85"/>
      <c r="H138" s="443"/>
      <c r="I138" s="85"/>
      <c r="J138" s="85"/>
      <c r="K138" s="85"/>
      <c r="L138" s="85"/>
      <c r="M138" s="443"/>
      <c r="N138" s="85"/>
      <c r="O138" s="85"/>
      <c r="P138" s="85"/>
      <c r="Q138" s="85"/>
      <c r="R138" s="443"/>
      <c r="S138" s="85"/>
      <c r="T138" s="85"/>
      <c r="U138" s="85"/>
      <c r="V138" s="85"/>
    </row>
    <row r="139" spans="1:22" ht="48.75" customHeight="1" x14ac:dyDescent="0.25">
      <c r="A139" s="97"/>
      <c r="B139" s="85"/>
      <c r="C139" s="85"/>
      <c r="D139" s="443"/>
      <c r="E139" s="85"/>
      <c r="F139" s="85"/>
      <c r="G139" s="85"/>
      <c r="H139" s="443"/>
      <c r="I139" s="85"/>
      <c r="J139" s="85"/>
      <c r="K139" s="85"/>
      <c r="L139" s="85"/>
      <c r="M139" s="443"/>
      <c r="N139" s="85"/>
      <c r="O139" s="85"/>
      <c r="P139" s="85"/>
      <c r="Q139" s="85"/>
      <c r="R139" s="443"/>
      <c r="S139" s="85"/>
      <c r="T139" s="85"/>
      <c r="U139" s="85"/>
      <c r="V139" s="85"/>
    </row>
    <row r="140" spans="1:22" ht="48.75" customHeight="1" x14ac:dyDescent="0.25">
      <c r="A140" s="97"/>
      <c r="B140" s="85"/>
      <c r="C140" s="85"/>
      <c r="D140" s="443"/>
      <c r="E140" s="85"/>
      <c r="F140" s="85"/>
      <c r="G140" s="85"/>
      <c r="H140" s="443"/>
      <c r="I140" s="85"/>
      <c r="J140" s="85"/>
      <c r="K140" s="85"/>
      <c r="L140" s="85"/>
      <c r="M140" s="443"/>
      <c r="N140" s="85"/>
      <c r="O140" s="85"/>
      <c r="P140" s="85"/>
      <c r="Q140" s="85"/>
      <c r="R140" s="443"/>
      <c r="S140" s="85"/>
      <c r="T140" s="85"/>
      <c r="U140" s="85"/>
      <c r="V140" s="85"/>
    </row>
    <row r="141" spans="1:22" ht="48.75" customHeight="1" x14ac:dyDescent="0.25">
      <c r="A141" s="97"/>
      <c r="B141" s="85"/>
      <c r="C141" s="85"/>
      <c r="D141" s="443"/>
      <c r="E141" s="85"/>
      <c r="F141" s="85"/>
      <c r="G141" s="85"/>
      <c r="H141" s="443"/>
      <c r="I141" s="85"/>
      <c r="J141" s="85"/>
      <c r="K141" s="85"/>
      <c r="L141" s="85"/>
      <c r="M141" s="443"/>
      <c r="N141" s="85"/>
      <c r="O141" s="85"/>
      <c r="P141" s="85"/>
      <c r="Q141" s="85"/>
      <c r="R141" s="443"/>
      <c r="S141" s="85"/>
      <c r="T141" s="85"/>
      <c r="U141" s="85"/>
      <c r="V141" s="85"/>
    </row>
    <row r="142" spans="1:22" ht="48.75" customHeight="1" x14ac:dyDescent="0.25">
      <c r="A142" s="97"/>
      <c r="B142" s="85"/>
      <c r="C142" s="85"/>
      <c r="D142" s="443"/>
      <c r="E142" s="85"/>
      <c r="F142" s="85"/>
      <c r="G142" s="85"/>
      <c r="H142" s="443"/>
      <c r="I142" s="85"/>
      <c r="J142" s="85"/>
      <c r="K142" s="85"/>
      <c r="L142" s="85"/>
      <c r="M142" s="443"/>
      <c r="N142" s="85"/>
      <c r="O142" s="85"/>
      <c r="P142" s="85"/>
      <c r="Q142" s="85"/>
      <c r="R142" s="443"/>
      <c r="S142" s="85"/>
      <c r="T142" s="85"/>
      <c r="U142" s="85"/>
      <c r="V142" s="85"/>
    </row>
    <row r="143" spans="1:22" ht="48.75" customHeight="1" x14ac:dyDescent="0.25">
      <c r="A143" s="97"/>
      <c r="B143" s="85"/>
      <c r="C143" s="85"/>
      <c r="D143" s="443"/>
      <c r="E143" s="85"/>
      <c r="F143" s="85"/>
      <c r="G143" s="85"/>
      <c r="H143" s="443"/>
      <c r="I143" s="85"/>
      <c r="J143" s="85"/>
      <c r="K143" s="85"/>
      <c r="L143" s="85"/>
      <c r="M143" s="443"/>
      <c r="N143" s="85"/>
      <c r="O143" s="85"/>
      <c r="P143" s="85"/>
      <c r="Q143" s="85"/>
      <c r="R143" s="443"/>
      <c r="S143" s="85"/>
      <c r="T143" s="85"/>
      <c r="U143" s="85"/>
      <c r="V143" s="85"/>
    </row>
    <row r="144" spans="1:22" ht="48.75" customHeight="1" x14ac:dyDescent="0.25">
      <c r="A144" s="97"/>
      <c r="B144" s="85"/>
      <c r="C144" s="85"/>
      <c r="D144" s="443"/>
      <c r="E144" s="85"/>
      <c r="F144" s="85"/>
      <c r="G144" s="85"/>
      <c r="H144" s="443"/>
      <c r="I144" s="85"/>
      <c r="J144" s="85"/>
      <c r="K144" s="85"/>
      <c r="L144" s="85"/>
      <c r="M144" s="443"/>
      <c r="N144" s="85"/>
      <c r="O144" s="85"/>
      <c r="P144" s="85"/>
      <c r="Q144" s="85"/>
      <c r="R144" s="443"/>
      <c r="S144" s="85"/>
      <c r="T144" s="85"/>
      <c r="U144" s="85"/>
      <c r="V144" s="85"/>
    </row>
    <row r="145" spans="1:22" ht="48.75" customHeight="1" x14ac:dyDescent="0.25">
      <c r="A145" s="97"/>
      <c r="B145" s="85"/>
      <c r="C145" s="85"/>
      <c r="D145" s="443"/>
      <c r="E145" s="85"/>
      <c r="F145" s="85"/>
      <c r="G145" s="85"/>
      <c r="H145" s="443"/>
      <c r="I145" s="85"/>
      <c r="J145" s="85"/>
      <c r="K145" s="85"/>
      <c r="L145" s="85"/>
      <c r="M145" s="443"/>
      <c r="N145" s="85"/>
      <c r="O145" s="85"/>
      <c r="P145" s="85"/>
      <c r="Q145" s="85"/>
      <c r="R145" s="443"/>
      <c r="S145" s="85"/>
      <c r="T145" s="85"/>
      <c r="U145" s="85"/>
      <c r="V145" s="85"/>
    </row>
    <row r="146" spans="1:22" ht="48.75" customHeight="1" x14ac:dyDescent="0.25">
      <c r="A146" s="97"/>
      <c r="B146" s="85"/>
      <c r="C146" s="85"/>
      <c r="D146" s="443"/>
      <c r="E146" s="85"/>
      <c r="F146" s="85"/>
      <c r="G146" s="85"/>
      <c r="H146" s="443"/>
      <c r="I146" s="85"/>
      <c r="J146" s="85"/>
      <c r="K146" s="85"/>
      <c r="L146" s="85"/>
      <c r="M146" s="443"/>
      <c r="N146" s="85"/>
      <c r="O146" s="85"/>
      <c r="P146" s="85"/>
      <c r="Q146" s="85"/>
      <c r="R146" s="443"/>
      <c r="S146" s="85"/>
      <c r="T146" s="85"/>
      <c r="U146" s="85"/>
      <c r="V146" s="85"/>
    </row>
    <row r="147" spans="1:22" ht="48.75" customHeight="1" x14ac:dyDescent="0.25">
      <c r="A147" s="97"/>
      <c r="B147" s="85"/>
      <c r="C147" s="85"/>
      <c r="D147" s="443"/>
      <c r="E147" s="85"/>
      <c r="F147" s="85"/>
      <c r="G147" s="85"/>
      <c r="H147" s="443"/>
      <c r="I147" s="85"/>
      <c r="J147" s="85"/>
      <c r="K147" s="85"/>
      <c r="L147" s="85"/>
      <c r="M147" s="443"/>
      <c r="N147" s="85"/>
      <c r="O147" s="85"/>
      <c r="P147" s="85"/>
      <c r="Q147" s="85"/>
      <c r="R147" s="443"/>
      <c r="S147" s="85"/>
      <c r="T147" s="85"/>
      <c r="U147" s="85"/>
      <c r="V147" s="85"/>
    </row>
    <row r="148" spans="1:22" ht="48.75" customHeight="1" x14ac:dyDescent="0.25">
      <c r="A148" s="97"/>
      <c r="B148" s="85"/>
      <c r="C148" s="85"/>
      <c r="D148" s="443"/>
      <c r="E148" s="85"/>
      <c r="F148" s="85"/>
      <c r="G148" s="85"/>
      <c r="H148" s="443"/>
      <c r="I148" s="85"/>
      <c r="J148" s="85"/>
      <c r="K148" s="85"/>
      <c r="L148" s="85"/>
      <c r="M148" s="443"/>
      <c r="N148" s="85"/>
      <c r="O148" s="85"/>
      <c r="P148" s="85"/>
      <c r="Q148" s="85"/>
      <c r="R148" s="443"/>
      <c r="S148" s="85"/>
      <c r="T148" s="85"/>
      <c r="U148" s="85"/>
      <c r="V148" s="85"/>
    </row>
    <row r="149" spans="1:22" ht="48.75" customHeight="1" x14ac:dyDescent="0.25">
      <c r="A149" s="97"/>
      <c r="B149" s="85"/>
      <c r="C149" s="85"/>
      <c r="D149" s="443"/>
      <c r="E149" s="85"/>
      <c r="F149" s="85"/>
      <c r="G149" s="85"/>
      <c r="H149" s="443"/>
      <c r="I149" s="85"/>
      <c r="J149" s="85"/>
      <c r="K149" s="85"/>
      <c r="L149" s="85"/>
      <c r="M149" s="443"/>
      <c r="N149" s="85"/>
      <c r="O149" s="85"/>
      <c r="P149" s="85"/>
      <c r="Q149" s="85"/>
      <c r="R149" s="443"/>
      <c r="S149" s="85"/>
      <c r="T149" s="85"/>
      <c r="U149" s="85"/>
      <c r="V149" s="85"/>
    </row>
    <row r="150" spans="1:22" ht="48.75" customHeight="1" x14ac:dyDescent="0.25">
      <c r="A150" s="97"/>
      <c r="B150" s="85"/>
      <c r="C150" s="85"/>
      <c r="D150" s="443"/>
      <c r="E150" s="85"/>
      <c r="F150" s="85"/>
      <c r="G150" s="85"/>
      <c r="H150" s="443"/>
      <c r="I150" s="85"/>
      <c r="J150" s="85"/>
      <c r="K150" s="85"/>
      <c r="L150" s="85"/>
      <c r="M150" s="443"/>
      <c r="N150" s="85"/>
      <c r="O150" s="85"/>
      <c r="P150" s="85"/>
      <c r="Q150" s="85"/>
      <c r="R150" s="443"/>
      <c r="S150" s="85"/>
      <c r="T150" s="85"/>
      <c r="U150" s="85"/>
      <c r="V150" s="85"/>
    </row>
    <row r="151" spans="1:22" ht="48.75" customHeight="1" x14ac:dyDescent="0.25">
      <c r="A151" s="97"/>
      <c r="B151" s="85"/>
      <c r="C151" s="85"/>
      <c r="D151" s="443"/>
      <c r="E151" s="85"/>
      <c r="F151" s="85"/>
      <c r="G151" s="85"/>
      <c r="H151" s="443"/>
      <c r="I151" s="85"/>
      <c r="J151" s="85"/>
      <c r="K151" s="85"/>
      <c r="L151" s="85"/>
      <c r="M151" s="443"/>
      <c r="N151" s="85"/>
      <c r="O151" s="85"/>
      <c r="P151" s="85"/>
      <c r="Q151" s="85"/>
      <c r="R151" s="443"/>
      <c r="S151" s="85"/>
      <c r="T151" s="85"/>
      <c r="U151" s="85"/>
      <c r="V151" s="85"/>
    </row>
    <row r="152" spans="1:22" ht="48.75" customHeight="1" x14ac:dyDescent="0.25">
      <c r="A152" s="97"/>
      <c r="B152" s="85"/>
      <c r="C152" s="85"/>
      <c r="D152" s="443"/>
      <c r="E152" s="85"/>
      <c r="F152" s="85"/>
      <c r="G152" s="85"/>
      <c r="H152" s="443"/>
      <c r="I152" s="85"/>
      <c r="J152" s="85"/>
      <c r="K152" s="85"/>
      <c r="L152" s="85"/>
      <c r="M152" s="443"/>
      <c r="N152" s="85"/>
      <c r="O152" s="85"/>
      <c r="P152" s="85"/>
      <c r="Q152" s="85"/>
      <c r="R152" s="443"/>
      <c r="S152" s="85"/>
      <c r="T152" s="85"/>
      <c r="U152" s="85"/>
      <c r="V152" s="85"/>
    </row>
    <row r="153" spans="1:22" ht="48.75" customHeight="1" x14ac:dyDescent="0.25">
      <c r="A153" s="97"/>
      <c r="B153" s="85"/>
      <c r="C153" s="85"/>
      <c r="D153" s="443"/>
      <c r="E153" s="85"/>
      <c r="F153" s="85"/>
      <c r="G153" s="85"/>
      <c r="H153" s="443"/>
      <c r="I153" s="85"/>
      <c r="J153" s="85"/>
      <c r="K153" s="85"/>
      <c r="L153" s="85"/>
      <c r="M153" s="443"/>
      <c r="N153" s="85"/>
      <c r="O153" s="85"/>
      <c r="P153" s="85"/>
      <c r="Q153" s="85"/>
      <c r="R153" s="443"/>
      <c r="S153" s="85"/>
      <c r="T153" s="85"/>
      <c r="U153" s="85"/>
      <c r="V153" s="85"/>
    </row>
    <row r="154" spans="1:22" ht="48.75" customHeight="1" x14ac:dyDescent="0.25">
      <c r="A154" s="97"/>
      <c r="B154" s="85"/>
      <c r="C154" s="85"/>
      <c r="D154" s="443"/>
      <c r="E154" s="85"/>
      <c r="F154" s="85"/>
      <c r="G154" s="85"/>
      <c r="H154" s="443"/>
      <c r="I154" s="85"/>
      <c r="J154" s="85"/>
      <c r="K154" s="85"/>
      <c r="L154" s="85"/>
      <c r="M154" s="443"/>
      <c r="N154" s="85"/>
      <c r="O154" s="85"/>
      <c r="P154" s="85"/>
      <c r="Q154" s="85"/>
      <c r="R154" s="443"/>
      <c r="S154" s="85"/>
      <c r="T154" s="85"/>
      <c r="U154" s="85"/>
      <c r="V154" s="85"/>
    </row>
    <row r="155" spans="1:22" ht="48.75" customHeight="1" x14ac:dyDescent="0.25">
      <c r="A155" s="97"/>
      <c r="B155" s="85"/>
      <c r="C155" s="85"/>
      <c r="D155" s="443"/>
      <c r="E155" s="85"/>
      <c r="F155" s="85"/>
      <c r="G155" s="85"/>
      <c r="H155" s="443"/>
      <c r="I155" s="85"/>
      <c r="J155" s="85"/>
      <c r="K155" s="85"/>
      <c r="L155" s="85"/>
      <c r="M155" s="443"/>
      <c r="N155" s="85"/>
      <c r="O155" s="85"/>
      <c r="P155" s="85"/>
      <c r="Q155" s="85"/>
      <c r="R155" s="443"/>
      <c r="S155" s="85"/>
      <c r="T155" s="85"/>
      <c r="U155" s="85"/>
      <c r="V155" s="85"/>
    </row>
    <row r="156" spans="1:22" ht="48.75" customHeight="1" x14ac:dyDescent="0.25">
      <c r="A156" s="97"/>
      <c r="B156" s="85"/>
      <c r="C156" s="85"/>
      <c r="D156" s="443"/>
      <c r="E156" s="85"/>
      <c r="F156" s="85"/>
      <c r="G156" s="85"/>
      <c r="H156" s="443"/>
      <c r="I156" s="85"/>
      <c r="J156" s="85"/>
      <c r="K156" s="85"/>
      <c r="L156" s="85"/>
      <c r="M156" s="443"/>
      <c r="N156" s="85"/>
      <c r="O156" s="85"/>
      <c r="P156" s="85"/>
      <c r="Q156" s="85"/>
      <c r="R156" s="443"/>
      <c r="S156" s="85"/>
      <c r="T156" s="85"/>
      <c r="U156" s="85"/>
      <c r="V156" s="85"/>
    </row>
    <row r="157" spans="1:22" ht="48.75" customHeight="1" x14ac:dyDescent="0.25">
      <c r="A157" s="97"/>
      <c r="B157" s="85"/>
      <c r="C157" s="85"/>
      <c r="D157" s="443"/>
      <c r="E157" s="85"/>
      <c r="F157" s="85"/>
      <c r="G157" s="85"/>
      <c r="H157" s="443"/>
      <c r="I157" s="85"/>
      <c r="J157" s="85"/>
      <c r="K157" s="85"/>
      <c r="L157" s="85"/>
      <c r="M157" s="443"/>
      <c r="N157" s="85"/>
      <c r="O157" s="85"/>
      <c r="P157" s="85"/>
      <c r="Q157" s="85"/>
      <c r="R157" s="443"/>
      <c r="S157" s="85"/>
      <c r="T157" s="85"/>
      <c r="U157" s="85"/>
      <c r="V157" s="85"/>
    </row>
    <row r="158" spans="1:22" ht="48.75" customHeight="1" x14ac:dyDescent="0.25">
      <c r="A158" s="97"/>
      <c r="B158" s="85"/>
      <c r="C158" s="85"/>
      <c r="D158" s="443"/>
      <c r="E158" s="85"/>
      <c r="F158" s="85"/>
      <c r="G158" s="85"/>
      <c r="H158" s="443"/>
      <c r="I158" s="85"/>
      <c r="J158" s="85"/>
      <c r="K158" s="85"/>
      <c r="L158" s="85"/>
      <c r="M158" s="443"/>
      <c r="N158" s="85"/>
      <c r="O158" s="85"/>
      <c r="P158" s="85"/>
      <c r="Q158" s="85"/>
      <c r="R158" s="443"/>
      <c r="S158" s="85"/>
      <c r="T158" s="85"/>
      <c r="U158" s="85"/>
      <c r="V158" s="85"/>
    </row>
    <row r="159" spans="1:22" ht="48.75" customHeight="1" x14ac:dyDescent="0.25">
      <c r="A159" s="97"/>
      <c r="B159" s="85"/>
      <c r="C159" s="85"/>
      <c r="D159" s="443"/>
      <c r="E159" s="85"/>
      <c r="F159" s="85"/>
      <c r="G159" s="85"/>
      <c r="H159" s="443"/>
      <c r="I159" s="85"/>
      <c r="J159" s="85"/>
      <c r="K159" s="85"/>
      <c r="L159" s="85"/>
      <c r="M159" s="443"/>
      <c r="N159" s="85"/>
      <c r="O159" s="85"/>
      <c r="P159" s="85"/>
      <c r="Q159" s="85"/>
      <c r="R159" s="443"/>
      <c r="S159" s="85"/>
      <c r="T159" s="85"/>
      <c r="U159" s="85"/>
      <c r="V159" s="85"/>
    </row>
    <row r="160" spans="1:22" ht="48.75" customHeight="1" x14ac:dyDescent="0.25">
      <c r="A160" s="97"/>
      <c r="B160" s="85"/>
      <c r="C160" s="85"/>
      <c r="D160" s="443"/>
      <c r="E160" s="85"/>
      <c r="F160" s="85"/>
      <c r="G160" s="85"/>
      <c r="H160" s="443"/>
      <c r="I160" s="85"/>
      <c r="J160" s="85"/>
      <c r="K160" s="85"/>
      <c r="L160" s="85"/>
      <c r="M160" s="443"/>
      <c r="N160" s="85"/>
      <c r="O160" s="85"/>
      <c r="P160" s="85"/>
      <c r="Q160" s="85"/>
      <c r="R160" s="443"/>
      <c r="S160" s="85"/>
      <c r="T160" s="85"/>
      <c r="U160" s="85"/>
      <c r="V160" s="85"/>
    </row>
    <row r="161" spans="1:22" ht="48.75" customHeight="1" x14ac:dyDescent="0.25">
      <c r="A161" s="97"/>
      <c r="B161" s="85"/>
      <c r="C161" s="85"/>
      <c r="D161" s="443"/>
      <c r="E161" s="85"/>
      <c r="F161" s="85"/>
      <c r="G161" s="85"/>
      <c r="H161" s="443"/>
      <c r="I161" s="85"/>
      <c r="J161" s="85"/>
      <c r="K161" s="85"/>
      <c r="L161" s="85"/>
      <c r="M161" s="443"/>
      <c r="N161" s="85"/>
      <c r="O161" s="85"/>
      <c r="P161" s="85"/>
      <c r="Q161" s="85"/>
      <c r="R161" s="443"/>
      <c r="S161" s="85"/>
      <c r="T161" s="85"/>
      <c r="U161" s="85"/>
      <c r="V161" s="85"/>
    </row>
    <row r="162" spans="1:22" ht="48.75" customHeight="1" x14ac:dyDescent="0.25">
      <c r="A162" s="97"/>
      <c r="B162" s="85"/>
      <c r="C162" s="85"/>
      <c r="D162" s="443"/>
      <c r="E162" s="85"/>
      <c r="F162" s="85"/>
      <c r="G162" s="85"/>
      <c r="H162" s="443"/>
      <c r="I162" s="85"/>
      <c r="J162" s="85"/>
      <c r="K162" s="85"/>
      <c r="L162" s="85"/>
      <c r="M162" s="443"/>
      <c r="N162" s="85"/>
      <c r="O162" s="85"/>
      <c r="P162" s="85"/>
      <c r="Q162" s="85"/>
      <c r="R162" s="443"/>
      <c r="S162" s="85"/>
      <c r="T162" s="85"/>
      <c r="U162" s="85"/>
      <c r="V162" s="85"/>
    </row>
    <row r="163" spans="1:22" ht="48.75" customHeight="1" x14ac:dyDescent="0.25">
      <c r="A163" s="97"/>
      <c r="B163" s="85"/>
      <c r="C163" s="85"/>
      <c r="D163" s="443"/>
      <c r="E163" s="85"/>
      <c r="F163" s="85"/>
      <c r="G163" s="85"/>
      <c r="H163" s="443"/>
      <c r="I163" s="85"/>
      <c r="J163" s="85"/>
      <c r="K163" s="85"/>
      <c r="L163" s="85"/>
      <c r="M163" s="443"/>
      <c r="N163" s="85"/>
      <c r="O163" s="85"/>
      <c r="P163" s="85"/>
      <c r="Q163" s="85"/>
      <c r="R163" s="443"/>
      <c r="S163" s="85"/>
      <c r="T163" s="85"/>
      <c r="U163" s="85"/>
      <c r="V163" s="85"/>
    </row>
    <row r="164" spans="1:22" ht="48.75" customHeight="1" x14ac:dyDescent="0.25">
      <c r="A164" s="97"/>
      <c r="B164" s="85"/>
      <c r="C164" s="85"/>
      <c r="D164" s="443"/>
      <c r="E164" s="85"/>
      <c r="F164" s="85"/>
      <c r="G164" s="85"/>
      <c r="H164" s="443"/>
      <c r="I164" s="85"/>
      <c r="J164" s="85"/>
      <c r="K164" s="85"/>
      <c r="L164" s="85"/>
      <c r="M164" s="443"/>
      <c r="N164" s="85"/>
      <c r="O164" s="85"/>
      <c r="P164" s="85"/>
      <c r="Q164" s="85"/>
      <c r="R164" s="443"/>
      <c r="S164" s="85"/>
      <c r="T164" s="85"/>
      <c r="U164" s="85"/>
      <c r="V164" s="85"/>
    </row>
    <row r="165" spans="1:22" ht="48.75" customHeight="1" x14ac:dyDescent="0.25">
      <c r="A165" s="97"/>
      <c r="B165" s="85"/>
      <c r="C165" s="85"/>
      <c r="D165" s="443"/>
      <c r="E165" s="85"/>
      <c r="F165" s="85"/>
      <c r="G165" s="85"/>
      <c r="H165" s="443"/>
      <c r="I165" s="85"/>
      <c r="J165" s="85"/>
      <c r="K165" s="85"/>
      <c r="L165" s="85"/>
      <c r="M165" s="443"/>
      <c r="N165" s="85"/>
      <c r="O165" s="85"/>
      <c r="P165" s="85"/>
      <c r="Q165" s="85"/>
      <c r="R165" s="443"/>
      <c r="S165" s="85"/>
      <c r="T165" s="85"/>
      <c r="U165" s="85"/>
      <c r="V165" s="85"/>
    </row>
    <row r="166" spans="1:22" ht="48.75" customHeight="1" x14ac:dyDescent="0.25">
      <c r="A166" s="97"/>
      <c r="B166" s="85"/>
      <c r="C166" s="85"/>
      <c r="D166" s="443"/>
      <c r="E166" s="85"/>
      <c r="F166" s="85"/>
      <c r="G166" s="85"/>
      <c r="H166" s="443"/>
      <c r="I166" s="85"/>
      <c r="J166" s="85"/>
      <c r="K166" s="85"/>
      <c r="L166" s="85"/>
      <c r="M166" s="443"/>
      <c r="N166" s="85"/>
      <c r="O166" s="85"/>
      <c r="P166" s="85"/>
      <c r="Q166" s="85"/>
      <c r="R166" s="443"/>
      <c r="S166" s="85"/>
      <c r="T166" s="85"/>
      <c r="U166" s="85"/>
      <c r="V166" s="85"/>
    </row>
    <row r="167" spans="1:22" ht="48.75" customHeight="1" x14ac:dyDescent="0.25">
      <c r="A167" s="97"/>
      <c r="B167" s="85"/>
      <c r="C167" s="85"/>
      <c r="D167" s="443"/>
      <c r="E167" s="85"/>
      <c r="F167" s="85"/>
      <c r="G167" s="85"/>
      <c r="H167" s="443"/>
      <c r="I167" s="85"/>
      <c r="J167" s="85"/>
      <c r="K167" s="85"/>
      <c r="L167" s="85"/>
      <c r="M167" s="443"/>
      <c r="N167" s="85"/>
      <c r="O167" s="85"/>
      <c r="P167" s="85"/>
      <c r="Q167" s="85"/>
      <c r="R167" s="443"/>
      <c r="S167" s="85"/>
      <c r="T167" s="85"/>
      <c r="U167" s="85"/>
      <c r="V167" s="85"/>
    </row>
    <row r="168" spans="1:22" ht="48.75" customHeight="1" x14ac:dyDescent="0.25">
      <c r="A168" s="97"/>
      <c r="B168" s="85"/>
      <c r="C168" s="85"/>
      <c r="D168" s="443"/>
      <c r="E168" s="85"/>
      <c r="F168" s="85"/>
      <c r="G168" s="85"/>
      <c r="H168" s="443"/>
      <c r="I168" s="85"/>
      <c r="J168" s="85"/>
      <c r="K168" s="85"/>
      <c r="L168" s="85"/>
      <c r="M168" s="443"/>
      <c r="N168" s="85"/>
      <c r="O168" s="85"/>
      <c r="P168" s="85"/>
      <c r="Q168" s="85"/>
      <c r="R168" s="443"/>
      <c r="S168" s="85"/>
      <c r="T168" s="85"/>
      <c r="U168" s="85"/>
      <c r="V168" s="85"/>
    </row>
    <row r="169" spans="1:22" ht="48.75" customHeight="1" x14ac:dyDescent="0.25">
      <c r="A169" s="97"/>
      <c r="B169" s="85"/>
      <c r="C169" s="85"/>
      <c r="D169" s="443"/>
      <c r="E169" s="85"/>
      <c r="F169" s="85"/>
      <c r="G169" s="85"/>
      <c r="H169" s="443"/>
      <c r="I169" s="85"/>
      <c r="J169" s="85"/>
      <c r="K169" s="85"/>
      <c r="L169" s="85"/>
      <c r="M169" s="443"/>
      <c r="N169" s="85"/>
      <c r="O169" s="85"/>
      <c r="P169" s="85"/>
      <c r="Q169" s="85"/>
      <c r="R169" s="443"/>
      <c r="S169" s="85"/>
      <c r="T169" s="85"/>
      <c r="U169" s="85"/>
      <c r="V169" s="85"/>
    </row>
    <row r="170" spans="1:22" ht="48.75" customHeight="1" x14ac:dyDescent="0.25">
      <c r="A170" s="97"/>
      <c r="B170" s="85"/>
      <c r="C170" s="85"/>
      <c r="D170" s="443"/>
      <c r="E170" s="85"/>
      <c r="F170" s="85"/>
      <c r="G170" s="85"/>
      <c r="H170" s="443"/>
      <c r="I170" s="85"/>
      <c r="J170" s="85"/>
      <c r="K170" s="85"/>
      <c r="L170" s="85"/>
      <c r="M170" s="443"/>
      <c r="N170" s="85"/>
      <c r="O170" s="85"/>
      <c r="P170" s="85"/>
      <c r="Q170" s="85"/>
      <c r="R170" s="443"/>
      <c r="S170" s="85"/>
      <c r="T170" s="85"/>
      <c r="U170" s="85"/>
      <c r="V170" s="85"/>
    </row>
    <row r="171" spans="1:22" ht="48.75" customHeight="1" x14ac:dyDescent="0.25">
      <c r="A171" s="97"/>
      <c r="B171" s="85"/>
      <c r="C171" s="85"/>
      <c r="D171" s="443"/>
      <c r="E171" s="85"/>
      <c r="F171" s="85"/>
      <c r="G171" s="85"/>
      <c r="H171" s="443"/>
      <c r="I171" s="85"/>
      <c r="J171" s="85"/>
      <c r="K171" s="85"/>
      <c r="L171" s="85"/>
      <c r="M171" s="443"/>
      <c r="N171" s="85"/>
      <c r="O171" s="85"/>
      <c r="P171" s="85"/>
      <c r="Q171" s="85"/>
      <c r="R171" s="443"/>
      <c r="S171" s="85"/>
      <c r="T171" s="85"/>
      <c r="U171" s="85"/>
      <c r="V171" s="85"/>
    </row>
    <row r="172" spans="1:22" ht="48.75" customHeight="1" x14ac:dyDescent="0.25">
      <c r="A172" s="97"/>
      <c r="B172" s="85"/>
      <c r="C172" s="85"/>
      <c r="D172" s="443"/>
      <c r="E172" s="85"/>
      <c r="F172" s="85"/>
      <c r="G172" s="85"/>
      <c r="H172" s="443"/>
      <c r="I172" s="85"/>
      <c r="J172" s="85"/>
      <c r="K172" s="85"/>
      <c r="L172" s="85"/>
      <c r="M172" s="443"/>
      <c r="N172" s="85"/>
      <c r="O172" s="85"/>
      <c r="P172" s="85"/>
      <c r="Q172" s="85"/>
      <c r="R172" s="443"/>
      <c r="S172" s="85"/>
      <c r="T172" s="85"/>
      <c r="U172" s="85"/>
      <c r="V172" s="85"/>
    </row>
    <row r="173" spans="1:22" ht="48.75" customHeight="1" x14ac:dyDescent="0.25">
      <c r="A173" s="97"/>
      <c r="B173" s="85"/>
      <c r="C173" s="85"/>
      <c r="D173" s="443"/>
      <c r="E173" s="85"/>
      <c r="F173" s="85"/>
      <c r="G173" s="85"/>
      <c r="H173" s="443"/>
      <c r="I173" s="85"/>
      <c r="J173" s="85"/>
      <c r="K173" s="85"/>
      <c r="L173" s="85"/>
      <c r="M173" s="443"/>
      <c r="N173" s="85"/>
      <c r="O173" s="85"/>
      <c r="P173" s="85"/>
      <c r="Q173" s="85"/>
      <c r="R173" s="443"/>
      <c r="S173" s="85"/>
      <c r="T173" s="85"/>
      <c r="U173" s="85"/>
      <c r="V173" s="85"/>
    </row>
    <row r="174" spans="1:22" ht="48.75" customHeight="1" x14ac:dyDescent="0.25">
      <c r="A174" s="97"/>
      <c r="B174" s="85"/>
      <c r="C174" s="85"/>
      <c r="D174" s="443"/>
      <c r="E174" s="85"/>
      <c r="F174" s="85"/>
      <c r="G174" s="85"/>
      <c r="H174" s="443"/>
      <c r="I174" s="85"/>
      <c r="J174" s="85"/>
      <c r="K174" s="85"/>
      <c r="L174" s="85"/>
      <c r="M174" s="443"/>
      <c r="N174" s="85"/>
      <c r="O174" s="85"/>
      <c r="P174" s="85"/>
      <c r="Q174" s="85"/>
      <c r="R174" s="443"/>
      <c r="S174" s="85"/>
      <c r="T174" s="85"/>
      <c r="U174" s="85"/>
      <c r="V174" s="85"/>
    </row>
    <row r="175" spans="1:22" ht="48.75" customHeight="1" x14ac:dyDescent="0.25">
      <c r="A175" s="97"/>
      <c r="B175" s="85"/>
      <c r="C175" s="85"/>
      <c r="D175" s="443"/>
      <c r="E175" s="85"/>
      <c r="F175" s="85"/>
      <c r="G175" s="85"/>
      <c r="H175" s="443"/>
      <c r="I175" s="85"/>
      <c r="J175" s="85"/>
      <c r="K175" s="85"/>
      <c r="L175" s="85"/>
      <c r="M175" s="443"/>
      <c r="N175" s="85"/>
      <c r="O175" s="85"/>
      <c r="P175" s="85"/>
      <c r="Q175" s="85"/>
      <c r="R175" s="443"/>
      <c r="S175" s="85"/>
      <c r="T175" s="85"/>
      <c r="U175" s="85"/>
      <c r="V175" s="85"/>
    </row>
    <row r="176" spans="1:22" ht="48.75" customHeight="1" x14ac:dyDescent="0.25">
      <c r="A176" s="97"/>
      <c r="B176" s="85"/>
      <c r="C176" s="85"/>
      <c r="D176" s="443"/>
      <c r="E176" s="85"/>
      <c r="F176" s="85"/>
      <c r="G176" s="85"/>
      <c r="H176" s="443"/>
      <c r="I176" s="85"/>
      <c r="J176" s="85"/>
      <c r="K176" s="85"/>
      <c r="L176" s="85"/>
      <c r="M176" s="443"/>
      <c r="N176" s="85"/>
      <c r="O176" s="85"/>
      <c r="P176" s="85"/>
      <c r="Q176" s="85"/>
      <c r="R176" s="443"/>
      <c r="S176" s="85"/>
      <c r="T176" s="85"/>
      <c r="U176" s="85"/>
      <c r="V176" s="85"/>
    </row>
    <row r="177" spans="1:22" ht="48.75" customHeight="1" x14ac:dyDescent="0.25">
      <c r="A177" s="97"/>
      <c r="B177" s="85"/>
      <c r="C177" s="85"/>
      <c r="D177" s="443"/>
      <c r="E177" s="85"/>
      <c r="F177" s="85"/>
      <c r="G177" s="85"/>
      <c r="H177" s="443"/>
      <c r="I177" s="85"/>
      <c r="J177" s="85"/>
      <c r="K177" s="85"/>
      <c r="L177" s="85"/>
      <c r="M177" s="443"/>
      <c r="N177" s="85"/>
      <c r="O177" s="85"/>
      <c r="P177" s="85"/>
      <c r="Q177" s="85"/>
      <c r="R177" s="443"/>
      <c r="S177" s="85"/>
      <c r="T177" s="85"/>
      <c r="U177" s="85"/>
      <c r="V177" s="85"/>
    </row>
    <row r="178" spans="1:22" ht="48.75" customHeight="1" x14ac:dyDescent="0.25">
      <c r="A178" s="97"/>
      <c r="B178" s="85"/>
      <c r="C178" s="85"/>
      <c r="D178" s="443"/>
      <c r="E178" s="85"/>
      <c r="F178" s="85"/>
      <c r="G178" s="85"/>
      <c r="H178" s="443"/>
      <c r="I178" s="85"/>
      <c r="J178" s="85"/>
      <c r="K178" s="85"/>
      <c r="L178" s="85"/>
      <c r="M178" s="443"/>
      <c r="N178" s="85"/>
      <c r="O178" s="85"/>
      <c r="P178" s="85"/>
      <c r="Q178" s="85"/>
      <c r="R178" s="443"/>
      <c r="S178" s="85"/>
      <c r="T178" s="85"/>
      <c r="U178" s="85"/>
      <c r="V178" s="85"/>
    </row>
    <row r="179" spans="1:22" ht="48.75" customHeight="1" x14ac:dyDescent="0.25">
      <c r="A179" s="97"/>
      <c r="B179" s="85"/>
      <c r="C179" s="85"/>
      <c r="D179" s="443"/>
      <c r="E179" s="85"/>
      <c r="F179" s="85"/>
      <c r="G179" s="85"/>
      <c r="H179" s="443"/>
      <c r="I179" s="85"/>
      <c r="J179" s="85"/>
      <c r="K179" s="85"/>
      <c r="L179" s="85"/>
      <c r="M179" s="443"/>
      <c r="N179" s="85"/>
      <c r="O179" s="85"/>
      <c r="P179" s="85"/>
      <c r="Q179" s="85"/>
      <c r="R179" s="443"/>
      <c r="S179" s="85"/>
      <c r="T179" s="85"/>
      <c r="U179" s="85"/>
      <c r="V179" s="85"/>
    </row>
    <row r="180" spans="1:22" ht="48.75" customHeight="1" x14ac:dyDescent="0.25">
      <c r="A180" s="97"/>
      <c r="B180" s="85"/>
      <c r="C180" s="85"/>
      <c r="D180" s="443"/>
      <c r="E180" s="85"/>
      <c r="F180" s="85"/>
      <c r="G180" s="85"/>
      <c r="H180" s="443"/>
      <c r="I180" s="85"/>
      <c r="J180" s="85"/>
      <c r="K180" s="85"/>
      <c r="L180" s="85"/>
      <c r="M180" s="443"/>
      <c r="N180" s="85"/>
      <c r="O180" s="85"/>
      <c r="P180" s="85"/>
      <c r="Q180" s="85"/>
      <c r="R180" s="443"/>
      <c r="S180" s="85"/>
      <c r="T180" s="85"/>
      <c r="U180" s="85"/>
      <c r="V180" s="85"/>
    </row>
    <row r="181" spans="1:22" ht="48.75" customHeight="1" x14ac:dyDescent="0.25">
      <c r="A181" s="97"/>
      <c r="B181" s="85"/>
      <c r="C181" s="85"/>
      <c r="D181" s="443"/>
      <c r="E181" s="85"/>
      <c r="F181" s="85"/>
      <c r="G181" s="85"/>
      <c r="H181" s="443"/>
      <c r="I181" s="85"/>
      <c r="J181" s="85"/>
      <c r="K181" s="85"/>
      <c r="L181" s="85"/>
      <c r="M181" s="443"/>
      <c r="N181" s="85"/>
      <c r="O181" s="85"/>
      <c r="P181" s="85"/>
      <c r="Q181" s="85"/>
      <c r="R181" s="443"/>
      <c r="S181" s="85"/>
      <c r="T181" s="85"/>
      <c r="U181" s="85"/>
      <c r="V181" s="85"/>
    </row>
    <row r="182" spans="1:22" ht="48.75" customHeight="1" x14ac:dyDescent="0.25">
      <c r="A182" s="97"/>
      <c r="B182" s="85"/>
      <c r="C182" s="85"/>
      <c r="D182" s="443"/>
      <c r="E182" s="85"/>
      <c r="F182" s="85"/>
      <c r="G182" s="85"/>
      <c r="H182" s="443"/>
      <c r="I182" s="85"/>
      <c r="J182" s="85"/>
      <c r="K182" s="85"/>
      <c r="L182" s="85"/>
      <c r="M182" s="443"/>
      <c r="N182" s="85"/>
      <c r="O182" s="85"/>
      <c r="P182" s="85"/>
      <c r="Q182" s="85"/>
      <c r="R182" s="443"/>
      <c r="S182" s="85"/>
      <c r="T182" s="85"/>
      <c r="U182" s="85"/>
      <c r="V182" s="85"/>
    </row>
    <row r="183" spans="1:22" ht="48.75" customHeight="1" x14ac:dyDescent="0.25">
      <c r="A183" s="97"/>
      <c r="B183" s="85"/>
      <c r="C183" s="85"/>
      <c r="D183" s="443"/>
      <c r="E183" s="85"/>
      <c r="F183" s="85"/>
      <c r="G183" s="85"/>
      <c r="H183" s="443"/>
      <c r="I183" s="85"/>
      <c r="J183" s="85"/>
      <c r="K183" s="85"/>
      <c r="L183" s="85"/>
      <c r="M183" s="443"/>
      <c r="N183" s="85"/>
      <c r="O183" s="85"/>
      <c r="P183" s="85"/>
      <c r="Q183" s="85"/>
      <c r="R183" s="443"/>
      <c r="S183" s="85"/>
      <c r="T183" s="85"/>
      <c r="U183" s="85"/>
      <c r="V183" s="85"/>
    </row>
    <row r="184" spans="1:22" ht="48.75" customHeight="1" x14ac:dyDescent="0.25">
      <c r="A184" s="97"/>
      <c r="B184" s="85"/>
      <c r="C184" s="85"/>
      <c r="D184" s="443"/>
      <c r="E184" s="85"/>
      <c r="F184" s="85"/>
      <c r="G184" s="85"/>
      <c r="H184" s="443"/>
      <c r="I184" s="85"/>
      <c r="J184" s="85"/>
      <c r="K184" s="85"/>
      <c r="L184" s="85"/>
      <c r="M184" s="443"/>
      <c r="N184" s="85"/>
      <c r="O184" s="85"/>
      <c r="P184" s="85"/>
      <c r="Q184" s="85"/>
      <c r="R184" s="443"/>
      <c r="S184" s="85"/>
      <c r="T184" s="85"/>
      <c r="U184" s="85"/>
      <c r="V184" s="85"/>
    </row>
    <row r="185" spans="1:22" ht="48.75" customHeight="1" x14ac:dyDescent="0.25">
      <c r="A185" s="97"/>
      <c r="B185" s="85"/>
      <c r="C185" s="85"/>
      <c r="D185" s="443"/>
      <c r="E185" s="85"/>
      <c r="F185" s="85"/>
      <c r="G185" s="85"/>
      <c r="H185" s="443"/>
      <c r="I185" s="85"/>
      <c r="J185" s="85"/>
      <c r="K185" s="85"/>
      <c r="L185" s="85"/>
      <c r="M185" s="443"/>
      <c r="N185" s="85"/>
      <c r="O185" s="85"/>
      <c r="P185" s="85"/>
      <c r="Q185" s="85"/>
      <c r="R185" s="443"/>
      <c r="S185" s="85"/>
      <c r="T185" s="85"/>
      <c r="U185" s="85"/>
      <c r="V185" s="85"/>
    </row>
    <row r="186" spans="1:22" ht="48.75" customHeight="1" x14ac:dyDescent="0.25">
      <c r="A186" s="97"/>
      <c r="B186" s="85"/>
      <c r="C186" s="85"/>
      <c r="D186" s="443"/>
      <c r="E186" s="85"/>
      <c r="F186" s="85"/>
      <c r="G186" s="85"/>
      <c r="H186" s="443"/>
      <c r="I186" s="85"/>
      <c r="J186" s="85"/>
      <c r="K186" s="85"/>
      <c r="L186" s="85"/>
      <c r="M186" s="443"/>
      <c r="N186" s="85"/>
      <c r="O186" s="85"/>
      <c r="P186" s="85"/>
      <c r="Q186" s="85"/>
      <c r="R186" s="443"/>
      <c r="S186" s="85"/>
      <c r="T186" s="85"/>
      <c r="U186" s="85"/>
      <c r="V186" s="85"/>
    </row>
    <row r="187" spans="1:22" ht="48.75" customHeight="1" x14ac:dyDescent="0.25">
      <c r="A187" s="97"/>
      <c r="B187" s="85"/>
      <c r="C187" s="85"/>
      <c r="D187" s="443"/>
      <c r="E187" s="85"/>
      <c r="F187" s="85"/>
      <c r="G187" s="85"/>
      <c r="H187" s="443"/>
      <c r="I187" s="85"/>
      <c r="J187" s="85"/>
      <c r="K187" s="85"/>
      <c r="L187" s="85"/>
      <c r="M187" s="443"/>
      <c r="N187" s="85"/>
      <c r="O187" s="85"/>
      <c r="P187" s="85"/>
      <c r="Q187" s="85"/>
      <c r="R187" s="443"/>
      <c r="S187" s="85"/>
      <c r="T187" s="85"/>
      <c r="U187" s="85"/>
      <c r="V187" s="85"/>
    </row>
    <row r="188" spans="1:22" ht="48.75" customHeight="1" x14ac:dyDescent="0.25">
      <c r="A188" s="97"/>
      <c r="B188" s="85"/>
      <c r="C188" s="85"/>
      <c r="D188" s="443"/>
      <c r="E188" s="85"/>
      <c r="F188" s="85"/>
      <c r="G188" s="85"/>
      <c r="H188" s="443"/>
      <c r="I188" s="85"/>
      <c r="J188" s="85"/>
      <c r="K188" s="85"/>
      <c r="L188" s="85"/>
      <c r="M188" s="443"/>
      <c r="N188" s="85"/>
      <c r="O188" s="85"/>
      <c r="P188" s="85"/>
      <c r="Q188" s="85"/>
      <c r="R188" s="443"/>
      <c r="S188" s="85"/>
      <c r="T188" s="85"/>
      <c r="U188" s="85"/>
      <c r="V188" s="85"/>
    </row>
    <row r="189" spans="1:22" ht="48.75" customHeight="1" x14ac:dyDescent="0.25">
      <c r="A189" s="97"/>
      <c r="B189" s="85"/>
      <c r="C189" s="85"/>
      <c r="D189" s="443"/>
      <c r="E189" s="85"/>
      <c r="F189" s="85"/>
      <c r="G189" s="85"/>
      <c r="H189" s="443"/>
      <c r="I189" s="85"/>
      <c r="J189" s="85"/>
      <c r="K189" s="85"/>
      <c r="L189" s="85"/>
      <c r="M189" s="443"/>
      <c r="N189" s="85"/>
      <c r="O189" s="85"/>
      <c r="P189" s="85"/>
      <c r="Q189" s="85"/>
      <c r="R189" s="443"/>
      <c r="S189" s="85"/>
      <c r="T189" s="85"/>
      <c r="U189" s="85"/>
      <c r="V189" s="85"/>
    </row>
    <row r="190" spans="1:22" ht="48.75" customHeight="1" x14ac:dyDescent="0.25">
      <c r="A190" s="97"/>
      <c r="B190" s="85"/>
      <c r="C190" s="85"/>
      <c r="D190" s="443"/>
      <c r="E190" s="85"/>
      <c r="F190" s="85"/>
      <c r="G190" s="85"/>
      <c r="H190" s="443"/>
      <c r="I190" s="85"/>
      <c r="J190" s="85"/>
      <c r="K190" s="85"/>
      <c r="L190" s="85"/>
      <c r="M190" s="443"/>
      <c r="N190" s="85"/>
      <c r="O190" s="85"/>
      <c r="P190" s="85"/>
      <c r="Q190" s="85"/>
      <c r="R190" s="443"/>
      <c r="S190" s="85"/>
      <c r="T190" s="85"/>
      <c r="U190" s="85"/>
      <c r="V190" s="85"/>
    </row>
    <row r="191" spans="1:22" ht="48.75" customHeight="1" x14ac:dyDescent="0.25">
      <c r="A191" s="97"/>
      <c r="B191" s="85"/>
      <c r="C191" s="85"/>
      <c r="D191" s="443"/>
      <c r="E191" s="85"/>
      <c r="F191" s="85"/>
      <c r="G191" s="85"/>
      <c r="H191" s="443"/>
      <c r="I191" s="85"/>
      <c r="J191" s="85"/>
      <c r="K191" s="85"/>
      <c r="L191" s="85"/>
      <c r="M191" s="443"/>
      <c r="N191" s="85"/>
      <c r="O191" s="85"/>
      <c r="P191" s="85"/>
      <c r="Q191" s="85"/>
      <c r="R191" s="443"/>
      <c r="S191" s="85"/>
      <c r="T191" s="85"/>
      <c r="U191" s="85"/>
      <c r="V191" s="85"/>
    </row>
    <row r="192" spans="1:22" ht="48.75" customHeight="1" x14ac:dyDescent="0.25">
      <c r="A192" s="97"/>
      <c r="B192" s="85"/>
      <c r="C192" s="85"/>
      <c r="D192" s="443"/>
      <c r="E192" s="85"/>
      <c r="F192" s="85"/>
      <c r="G192" s="85"/>
      <c r="H192" s="443"/>
      <c r="I192" s="85"/>
      <c r="J192" s="85"/>
      <c r="K192" s="85"/>
      <c r="L192" s="85"/>
      <c r="M192" s="443"/>
      <c r="N192" s="85"/>
      <c r="O192" s="85"/>
      <c r="P192" s="85"/>
      <c r="Q192" s="85"/>
      <c r="R192" s="443"/>
      <c r="S192" s="85"/>
      <c r="T192" s="85"/>
      <c r="U192" s="85"/>
      <c r="V192" s="85"/>
    </row>
    <row r="193" spans="1:22" ht="48.75" customHeight="1" x14ac:dyDescent="0.25">
      <c r="A193" s="97"/>
      <c r="B193" s="85"/>
      <c r="C193" s="85"/>
      <c r="D193" s="443"/>
      <c r="E193" s="85"/>
      <c r="F193" s="85"/>
      <c r="G193" s="85"/>
      <c r="H193" s="443"/>
      <c r="I193" s="85"/>
      <c r="J193" s="85"/>
      <c r="K193" s="85"/>
      <c r="L193" s="85"/>
      <c r="M193" s="443"/>
      <c r="N193" s="85"/>
      <c r="O193" s="85"/>
      <c r="P193" s="85"/>
      <c r="Q193" s="85"/>
      <c r="R193" s="443"/>
      <c r="S193" s="85"/>
      <c r="T193" s="85"/>
      <c r="U193" s="85"/>
      <c r="V193" s="85"/>
    </row>
    <row r="194" spans="1:22" ht="48.75" customHeight="1" x14ac:dyDescent="0.25">
      <c r="A194" s="97"/>
      <c r="B194" s="85"/>
      <c r="C194" s="85"/>
      <c r="D194" s="443"/>
      <c r="E194" s="85"/>
      <c r="F194" s="85"/>
      <c r="G194" s="85"/>
      <c r="H194" s="443"/>
      <c r="I194" s="85"/>
      <c r="J194" s="85"/>
      <c r="K194" s="85"/>
      <c r="L194" s="85"/>
      <c r="M194" s="443"/>
      <c r="N194" s="85"/>
      <c r="O194" s="85"/>
      <c r="P194" s="85"/>
      <c r="Q194" s="85"/>
      <c r="R194" s="443"/>
      <c r="S194" s="85"/>
      <c r="T194" s="85"/>
      <c r="U194" s="85"/>
      <c r="V194" s="85"/>
    </row>
    <row r="195" spans="1:22" ht="48.75" customHeight="1" x14ac:dyDescent="0.25">
      <c r="A195" s="97"/>
      <c r="B195" s="85"/>
      <c r="C195" s="85"/>
      <c r="D195" s="443"/>
      <c r="E195" s="85"/>
      <c r="F195" s="85"/>
      <c r="G195" s="85"/>
      <c r="H195" s="443"/>
      <c r="I195" s="85"/>
      <c r="J195" s="85"/>
      <c r="K195" s="85"/>
      <c r="L195" s="85"/>
      <c r="M195" s="443"/>
      <c r="N195" s="85"/>
      <c r="O195" s="85"/>
      <c r="P195" s="85"/>
      <c r="Q195" s="85"/>
      <c r="R195" s="443"/>
      <c r="S195" s="85"/>
      <c r="T195" s="85"/>
      <c r="U195" s="85"/>
      <c r="V195" s="85"/>
    </row>
    <row r="196" spans="1:22" ht="48.75" customHeight="1" x14ac:dyDescent="0.25">
      <c r="A196" s="97"/>
      <c r="B196" s="85"/>
      <c r="C196" s="85"/>
      <c r="D196" s="443"/>
      <c r="E196" s="85"/>
      <c r="F196" s="85"/>
      <c r="G196" s="85"/>
      <c r="H196" s="443"/>
      <c r="I196" s="85"/>
      <c r="J196" s="85"/>
      <c r="K196" s="85"/>
      <c r="L196" s="85"/>
      <c r="M196" s="443"/>
      <c r="N196" s="85"/>
      <c r="O196" s="85"/>
      <c r="P196" s="85"/>
      <c r="Q196" s="85"/>
      <c r="R196" s="443"/>
      <c r="S196" s="85"/>
      <c r="T196" s="85"/>
      <c r="U196" s="85"/>
      <c r="V196" s="85"/>
    </row>
    <row r="197" spans="1:22" ht="48.75" customHeight="1" x14ac:dyDescent="0.25">
      <c r="A197" s="97"/>
      <c r="B197" s="85"/>
      <c r="C197" s="85"/>
      <c r="D197" s="443"/>
      <c r="E197" s="85"/>
      <c r="F197" s="85"/>
      <c r="G197" s="85"/>
      <c r="H197" s="443"/>
      <c r="I197" s="85"/>
      <c r="J197" s="85"/>
      <c r="K197" s="85"/>
      <c r="L197" s="85"/>
      <c r="M197" s="443"/>
      <c r="N197" s="85"/>
      <c r="O197" s="85"/>
      <c r="P197" s="85"/>
      <c r="Q197" s="85"/>
      <c r="R197" s="443"/>
      <c r="S197" s="85"/>
      <c r="T197" s="85"/>
      <c r="U197" s="85"/>
      <c r="V197" s="85"/>
    </row>
    <row r="198" spans="1:22" ht="48.75" customHeight="1" x14ac:dyDescent="0.25">
      <c r="A198" s="97"/>
      <c r="B198" s="85"/>
      <c r="C198" s="85"/>
      <c r="D198" s="443"/>
      <c r="E198" s="85"/>
      <c r="F198" s="85"/>
      <c r="G198" s="85"/>
      <c r="H198" s="443"/>
      <c r="I198" s="85"/>
      <c r="J198" s="85"/>
      <c r="K198" s="85"/>
      <c r="L198" s="85"/>
      <c r="M198" s="443"/>
      <c r="N198" s="85"/>
      <c r="O198" s="85"/>
      <c r="P198" s="85"/>
      <c r="Q198" s="85"/>
      <c r="R198" s="443"/>
      <c r="S198" s="85"/>
      <c r="T198" s="85"/>
      <c r="U198" s="85"/>
      <c r="V198" s="85"/>
    </row>
    <row r="199" spans="1:22" ht="48.75" customHeight="1" x14ac:dyDescent="0.25">
      <c r="A199" s="97"/>
      <c r="B199" s="85"/>
      <c r="C199" s="85"/>
      <c r="D199" s="443"/>
      <c r="E199" s="85"/>
      <c r="F199" s="85"/>
      <c r="G199" s="85"/>
      <c r="H199" s="443"/>
      <c r="I199" s="85"/>
      <c r="J199" s="85"/>
      <c r="K199" s="85"/>
      <c r="L199" s="85"/>
      <c r="M199" s="443"/>
      <c r="N199" s="85"/>
      <c r="O199" s="85"/>
      <c r="P199" s="85"/>
      <c r="Q199" s="85"/>
      <c r="R199" s="443"/>
      <c r="S199" s="85"/>
      <c r="T199" s="85"/>
      <c r="U199" s="85"/>
      <c r="V199" s="85"/>
    </row>
    <row r="200" spans="1:22" ht="48.75" customHeight="1" x14ac:dyDescent="0.25">
      <c r="A200" s="97"/>
      <c r="B200" s="85"/>
      <c r="C200" s="85"/>
      <c r="D200" s="443"/>
      <c r="E200" s="85"/>
      <c r="F200" s="85"/>
      <c r="G200" s="85"/>
      <c r="H200" s="443"/>
      <c r="I200" s="85"/>
      <c r="J200" s="85"/>
      <c r="K200" s="85"/>
      <c r="L200" s="85"/>
      <c r="M200" s="443"/>
      <c r="N200" s="85"/>
      <c r="O200" s="85"/>
      <c r="P200" s="85"/>
      <c r="Q200" s="85"/>
      <c r="R200" s="443"/>
      <c r="S200" s="85"/>
      <c r="T200" s="85"/>
      <c r="U200" s="85"/>
      <c r="V200" s="85"/>
    </row>
    <row r="201" spans="1:22" ht="48.75" customHeight="1" x14ac:dyDescent="0.25">
      <c r="A201" s="97"/>
      <c r="B201" s="85"/>
      <c r="C201" s="85"/>
      <c r="D201" s="443"/>
      <c r="E201" s="85"/>
      <c r="F201" s="85"/>
      <c r="G201" s="85"/>
      <c r="H201" s="443"/>
      <c r="I201" s="85"/>
      <c r="J201" s="85"/>
      <c r="K201" s="85"/>
      <c r="L201" s="85"/>
      <c r="M201" s="443"/>
      <c r="N201" s="85"/>
      <c r="O201" s="85"/>
      <c r="P201" s="85"/>
      <c r="Q201" s="85"/>
      <c r="R201" s="443"/>
      <c r="S201" s="85"/>
      <c r="T201" s="85"/>
      <c r="U201" s="85"/>
      <c r="V201" s="85"/>
    </row>
    <row r="202" spans="1:22" ht="48.75" customHeight="1" x14ac:dyDescent="0.25">
      <c r="A202" s="97"/>
      <c r="B202" s="85"/>
      <c r="C202" s="85"/>
      <c r="D202" s="443"/>
      <c r="E202" s="85"/>
      <c r="F202" s="85"/>
      <c r="G202" s="85"/>
      <c r="H202" s="443"/>
      <c r="I202" s="85"/>
      <c r="J202" s="85"/>
      <c r="K202" s="85"/>
      <c r="L202" s="85"/>
      <c r="M202" s="443"/>
      <c r="N202" s="85"/>
      <c r="O202" s="85"/>
      <c r="P202" s="85"/>
      <c r="Q202" s="85"/>
      <c r="R202" s="443"/>
      <c r="S202" s="85"/>
      <c r="T202" s="85"/>
      <c r="U202" s="85"/>
      <c r="V202" s="85"/>
    </row>
    <row r="203" spans="1:22" ht="48.75" customHeight="1" x14ac:dyDescent="0.25">
      <c r="A203" s="97"/>
      <c r="B203" s="85"/>
      <c r="C203" s="85"/>
      <c r="D203" s="443"/>
      <c r="E203" s="85"/>
      <c r="F203" s="85"/>
      <c r="G203" s="85"/>
      <c r="H203" s="443"/>
      <c r="I203" s="85"/>
      <c r="J203" s="85"/>
      <c r="K203" s="85"/>
      <c r="L203" s="85"/>
      <c r="M203" s="443"/>
      <c r="N203" s="85"/>
      <c r="O203" s="85"/>
      <c r="P203" s="85"/>
      <c r="Q203" s="85"/>
      <c r="R203" s="443"/>
      <c r="S203" s="85"/>
      <c r="T203" s="85"/>
      <c r="U203" s="85"/>
      <c r="V203" s="85"/>
    </row>
    <row r="204" spans="1:22" ht="48.75" customHeight="1" x14ac:dyDescent="0.25">
      <c r="A204" s="97"/>
      <c r="B204" s="85"/>
      <c r="C204" s="85"/>
      <c r="D204" s="443"/>
      <c r="E204" s="85"/>
      <c r="F204" s="85"/>
      <c r="G204" s="85"/>
      <c r="H204" s="443"/>
      <c r="I204" s="85"/>
      <c r="J204" s="85"/>
      <c r="K204" s="85"/>
      <c r="L204" s="85"/>
      <c r="M204" s="443"/>
      <c r="N204" s="85"/>
      <c r="O204" s="85"/>
      <c r="P204" s="85"/>
      <c r="Q204" s="85"/>
      <c r="R204" s="443"/>
      <c r="S204" s="85"/>
      <c r="T204" s="85"/>
      <c r="U204" s="85"/>
      <c r="V204" s="85"/>
    </row>
    <row r="205" spans="1:22" ht="48.75" customHeight="1" x14ac:dyDescent="0.25">
      <c r="A205" s="97"/>
      <c r="B205" s="85"/>
      <c r="C205" s="85"/>
      <c r="D205" s="443"/>
      <c r="E205" s="85"/>
      <c r="F205" s="85"/>
      <c r="G205" s="85"/>
      <c r="H205" s="443"/>
      <c r="I205" s="85"/>
      <c r="J205" s="85"/>
      <c r="K205" s="85"/>
      <c r="L205" s="85"/>
      <c r="M205" s="443"/>
      <c r="N205" s="85"/>
      <c r="O205" s="85"/>
      <c r="P205" s="85"/>
      <c r="Q205" s="85"/>
      <c r="R205" s="443"/>
      <c r="S205" s="85"/>
      <c r="T205" s="85"/>
      <c r="U205" s="85"/>
      <c r="V205" s="85"/>
    </row>
    <row r="206" spans="1:22" ht="48.75" customHeight="1" x14ac:dyDescent="0.25">
      <c r="A206" s="97"/>
      <c r="B206" s="85"/>
      <c r="C206" s="85"/>
      <c r="D206" s="443"/>
      <c r="E206" s="85"/>
      <c r="F206" s="85"/>
      <c r="G206" s="85"/>
      <c r="H206" s="443"/>
      <c r="I206" s="85"/>
      <c r="J206" s="85"/>
      <c r="K206" s="85"/>
      <c r="L206" s="85"/>
      <c r="M206" s="443"/>
      <c r="N206" s="85"/>
      <c r="O206" s="85"/>
      <c r="P206" s="85"/>
      <c r="Q206" s="85"/>
      <c r="R206" s="443"/>
      <c r="S206" s="85"/>
      <c r="T206" s="85"/>
      <c r="U206" s="85"/>
      <c r="V206" s="85"/>
    </row>
    <row r="207" spans="1:22" ht="48.75" customHeight="1" x14ac:dyDescent="0.25">
      <c r="A207" s="97"/>
      <c r="B207" s="85"/>
      <c r="C207" s="85"/>
      <c r="D207" s="443"/>
      <c r="E207" s="85"/>
      <c r="F207" s="85"/>
      <c r="G207" s="85"/>
      <c r="H207" s="443"/>
      <c r="I207" s="85"/>
      <c r="J207" s="85"/>
      <c r="K207" s="85"/>
      <c r="L207" s="85"/>
      <c r="M207" s="443"/>
      <c r="N207" s="85"/>
      <c r="O207" s="85"/>
      <c r="P207" s="85"/>
      <c r="Q207" s="85"/>
      <c r="R207" s="443"/>
      <c r="S207" s="85"/>
      <c r="T207" s="85"/>
      <c r="U207" s="85"/>
      <c r="V207" s="85"/>
    </row>
    <row r="208" spans="1:22" ht="48.75" customHeight="1" x14ac:dyDescent="0.25">
      <c r="A208" s="97"/>
      <c r="B208" s="85"/>
      <c r="C208" s="85"/>
      <c r="D208" s="443"/>
      <c r="E208" s="85"/>
      <c r="F208" s="85"/>
      <c r="G208" s="85"/>
      <c r="H208" s="443"/>
      <c r="I208" s="85"/>
      <c r="J208" s="85"/>
      <c r="K208" s="85"/>
      <c r="L208" s="85"/>
      <c r="M208" s="443"/>
      <c r="N208" s="85"/>
      <c r="O208" s="85"/>
      <c r="P208" s="85"/>
      <c r="Q208" s="85"/>
      <c r="R208" s="443"/>
      <c r="S208" s="85"/>
      <c r="T208" s="85"/>
      <c r="U208" s="85"/>
      <c r="V208" s="85"/>
    </row>
    <row r="209" spans="1:22" ht="48.75" customHeight="1" x14ac:dyDescent="0.25">
      <c r="A209" s="97"/>
      <c r="B209" s="85"/>
      <c r="C209" s="85"/>
      <c r="D209" s="443"/>
      <c r="E209" s="85"/>
      <c r="F209" s="85"/>
      <c r="G209" s="85"/>
      <c r="H209" s="443"/>
      <c r="I209" s="85"/>
      <c r="J209" s="85"/>
      <c r="K209" s="85"/>
      <c r="L209" s="85"/>
      <c r="M209" s="443"/>
      <c r="N209" s="85"/>
      <c r="O209" s="85"/>
      <c r="P209" s="85"/>
      <c r="Q209" s="85"/>
      <c r="R209" s="443"/>
      <c r="S209" s="85"/>
      <c r="T209" s="85"/>
      <c r="U209" s="85"/>
      <c r="V209" s="85"/>
    </row>
    <row r="210" spans="1:22" ht="48.75" customHeight="1" x14ac:dyDescent="0.25">
      <c r="A210" s="97"/>
      <c r="B210" s="85"/>
      <c r="C210" s="85"/>
      <c r="D210" s="443"/>
      <c r="E210" s="85"/>
      <c r="F210" s="85"/>
      <c r="G210" s="85"/>
      <c r="H210" s="443"/>
      <c r="I210" s="85"/>
      <c r="J210" s="85"/>
      <c r="K210" s="85"/>
      <c r="L210" s="85"/>
      <c r="M210" s="443"/>
      <c r="N210" s="85"/>
      <c r="O210" s="85"/>
      <c r="P210" s="85"/>
      <c r="Q210" s="85"/>
      <c r="R210" s="443"/>
      <c r="S210" s="85"/>
      <c r="T210" s="85"/>
      <c r="U210" s="85"/>
      <c r="V210" s="85"/>
    </row>
    <row r="211" spans="1:22" ht="48.75" customHeight="1" x14ac:dyDescent="0.25">
      <c r="A211" s="97"/>
      <c r="B211" s="85"/>
      <c r="C211" s="85"/>
      <c r="D211" s="443"/>
      <c r="E211" s="85"/>
      <c r="F211" s="85"/>
      <c r="G211" s="85"/>
      <c r="H211" s="443"/>
      <c r="I211" s="85"/>
      <c r="J211" s="85"/>
      <c r="K211" s="85"/>
      <c r="L211" s="85"/>
      <c r="M211" s="443"/>
      <c r="N211" s="85"/>
      <c r="O211" s="85"/>
      <c r="P211" s="85"/>
      <c r="Q211" s="85"/>
      <c r="R211" s="443"/>
      <c r="S211" s="85"/>
      <c r="T211" s="85"/>
      <c r="U211" s="85"/>
      <c r="V211" s="85"/>
    </row>
    <row r="212" spans="1:22" ht="48.75" customHeight="1" x14ac:dyDescent="0.25">
      <c r="A212" s="97"/>
      <c r="B212" s="85"/>
      <c r="C212" s="85"/>
      <c r="D212" s="443"/>
      <c r="E212" s="85"/>
      <c r="F212" s="85"/>
      <c r="G212" s="85"/>
      <c r="H212" s="443"/>
      <c r="I212" s="85"/>
      <c r="J212" s="85"/>
      <c r="K212" s="85"/>
      <c r="L212" s="85"/>
      <c r="M212" s="443"/>
      <c r="N212" s="85"/>
      <c r="O212" s="85"/>
      <c r="P212" s="85"/>
      <c r="Q212" s="85"/>
      <c r="R212" s="443"/>
      <c r="S212" s="85"/>
      <c r="T212" s="85"/>
      <c r="U212" s="85"/>
      <c r="V212" s="85"/>
    </row>
    <row r="213" spans="1:22" ht="48.75" customHeight="1" x14ac:dyDescent="0.25">
      <c r="A213" s="97"/>
      <c r="B213" s="85"/>
      <c r="C213" s="85"/>
      <c r="D213" s="443"/>
      <c r="E213" s="85"/>
      <c r="F213" s="85"/>
      <c r="G213" s="85"/>
      <c r="H213" s="443"/>
      <c r="I213" s="85"/>
      <c r="J213" s="85"/>
      <c r="K213" s="85"/>
      <c r="L213" s="85"/>
      <c r="M213" s="443"/>
      <c r="N213" s="85"/>
      <c r="O213" s="85"/>
      <c r="P213" s="85"/>
      <c r="Q213" s="85"/>
      <c r="R213" s="443"/>
      <c r="S213" s="85"/>
      <c r="T213" s="85"/>
      <c r="U213" s="85"/>
      <c r="V213" s="85"/>
    </row>
    <row r="214" spans="1:22" ht="48.75" customHeight="1" x14ac:dyDescent="0.25">
      <c r="A214" s="97"/>
      <c r="B214" s="85"/>
      <c r="C214" s="85"/>
      <c r="D214" s="443"/>
      <c r="E214" s="85"/>
      <c r="F214" s="85"/>
      <c r="G214" s="85"/>
      <c r="H214" s="443"/>
      <c r="I214" s="85"/>
      <c r="J214" s="85"/>
      <c r="K214" s="85"/>
      <c r="L214" s="85"/>
      <c r="M214" s="443"/>
      <c r="N214" s="85"/>
      <c r="O214" s="85"/>
      <c r="P214" s="85"/>
      <c r="Q214" s="85"/>
      <c r="R214" s="443"/>
      <c r="S214" s="85"/>
      <c r="T214" s="85"/>
      <c r="U214" s="85"/>
      <c r="V214" s="85"/>
    </row>
    <row r="215" spans="1:22" ht="48.75" customHeight="1" x14ac:dyDescent="0.25">
      <c r="A215" s="97"/>
      <c r="B215" s="85"/>
      <c r="C215" s="85"/>
      <c r="D215" s="443"/>
      <c r="E215" s="85"/>
      <c r="F215" s="85"/>
      <c r="G215" s="85"/>
      <c r="H215" s="443"/>
      <c r="I215" s="85"/>
      <c r="J215" s="85"/>
      <c r="K215" s="85"/>
      <c r="L215" s="85"/>
      <c r="M215" s="443"/>
      <c r="N215" s="85"/>
      <c r="O215" s="85"/>
      <c r="P215" s="85"/>
      <c r="Q215" s="85"/>
      <c r="R215" s="443"/>
      <c r="S215" s="85"/>
      <c r="T215" s="85"/>
      <c r="U215" s="85"/>
      <c r="V215" s="85"/>
    </row>
    <row r="216" spans="1:22" ht="48.75" customHeight="1" x14ac:dyDescent="0.25">
      <c r="A216" s="97"/>
      <c r="B216" s="85"/>
      <c r="C216" s="85"/>
      <c r="D216" s="443"/>
      <c r="E216" s="85"/>
      <c r="F216" s="85"/>
      <c r="G216" s="85"/>
      <c r="H216" s="443"/>
      <c r="I216" s="85"/>
      <c r="J216" s="85"/>
      <c r="K216" s="85"/>
      <c r="L216" s="85"/>
      <c r="M216" s="443"/>
      <c r="N216" s="85"/>
      <c r="O216" s="85"/>
      <c r="P216" s="85"/>
      <c r="Q216" s="85"/>
      <c r="R216" s="443"/>
      <c r="S216" s="85"/>
      <c r="T216" s="85"/>
      <c r="U216" s="85"/>
      <c r="V216" s="85"/>
    </row>
    <row r="217" spans="1:22" ht="48.75" customHeight="1" x14ac:dyDescent="0.25">
      <c r="A217" s="97"/>
      <c r="B217" s="85"/>
      <c r="C217" s="85"/>
      <c r="D217" s="443"/>
      <c r="E217" s="85"/>
      <c r="F217" s="85"/>
      <c r="G217" s="85"/>
      <c r="H217" s="443"/>
      <c r="I217" s="85"/>
      <c r="J217" s="85"/>
      <c r="K217" s="85"/>
      <c r="L217" s="85"/>
      <c r="M217" s="443"/>
      <c r="N217" s="85"/>
      <c r="O217" s="85"/>
      <c r="P217" s="85"/>
      <c r="Q217" s="85"/>
      <c r="R217" s="443"/>
      <c r="S217" s="85"/>
      <c r="T217" s="85"/>
      <c r="U217" s="85"/>
      <c r="V217" s="85"/>
    </row>
    <row r="218" spans="1:22" ht="48.75" customHeight="1" x14ac:dyDescent="0.25">
      <c r="A218" s="97"/>
      <c r="B218" s="85"/>
      <c r="C218" s="85"/>
      <c r="D218" s="443"/>
      <c r="E218" s="85"/>
      <c r="F218" s="85"/>
      <c r="G218" s="85"/>
      <c r="H218" s="443"/>
      <c r="I218" s="85"/>
      <c r="J218" s="85"/>
      <c r="K218" s="85"/>
      <c r="L218" s="85"/>
      <c r="M218" s="443"/>
      <c r="N218" s="85"/>
      <c r="O218" s="85"/>
      <c r="P218" s="85"/>
      <c r="Q218" s="85"/>
      <c r="R218" s="443"/>
      <c r="S218" s="85"/>
      <c r="T218" s="85"/>
      <c r="U218" s="85"/>
      <c r="V218" s="85"/>
    </row>
    <row r="219" spans="1:22" ht="48.75" customHeight="1" x14ac:dyDescent="0.25">
      <c r="A219" s="97"/>
      <c r="B219" s="85"/>
      <c r="C219" s="85"/>
      <c r="D219" s="443"/>
      <c r="E219" s="85"/>
      <c r="F219" s="85"/>
      <c r="G219" s="85"/>
      <c r="H219" s="443"/>
      <c r="I219" s="85"/>
      <c r="J219" s="85"/>
      <c r="K219" s="85"/>
      <c r="L219" s="85"/>
      <c r="M219" s="443"/>
      <c r="N219" s="85"/>
      <c r="O219" s="85"/>
      <c r="P219" s="85"/>
      <c r="Q219" s="85"/>
      <c r="R219" s="443"/>
      <c r="S219" s="85"/>
      <c r="T219" s="85"/>
      <c r="U219" s="85"/>
      <c r="V219" s="85"/>
    </row>
    <row r="220" spans="1:22" ht="48.75" customHeight="1" x14ac:dyDescent="0.25">
      <c r="A220" s="97"/>
      <c r="B220" s="85"/>
      <c r="C220" s="85"/>
      <c r="D220" s="443"/>
      <c r="E220" s="85"/>
      <c r="F220" s="85"/>
      <c r="G220" s="85"/>
      <c r="H220" s="443"/>
      <c r="I220" s="85"/>
      <c r="J220" s="85"/>
      <c r="K220" s="85"/>
      <c r="L220" s="85"/>
      <c r="M220" s="443"/>
      <c r="N220" s="85"/>
      <c r="O220" s="85"/>
      <c r="P220" s="85"/>
      <c r="Q220" s="85"/>
      <c r="R220" s="443"/>
      <c r="S220" s="85"/>
      <c r="T220" s="85"/>
      <c r="U220" s="85"/>
      <c r="V220" s="85"/>
    </row>
    <row r="221" spans="1:22" ht="48.75" customHeight="1" x14ac:dyDescent="0.25">
      <c r="A221" s="97"/>
      <c r="B221" s="85"/>
      <c r="C221" s="85"/>
      <c r="D221" s="443"/>
      <c r="E221" s="85"/>
      <c r="F221" s="85"/>
      <c r="G221" s="85"/>
      <c r="H221" s="443"/>
      <c r="I221" s="85"/>
      <c r="J221" s="85"/>
      <c r="K221" s="85"/>
      <c r="L221" s="85"/>
      <c r="M221" s="443"/>
      <c r="N221" s="85"/>
      <c r="O221" s="85"/>
      <c r="P221" s="85"/>
      <c r="Q221" s="85"/>
      <c r="R221" s="443"/>
      <c r="S221" s="85"/>
      <c r="T221" s="85"/>
      <c r="U221" s="85"/>
      <c r="V221" s="85"/>
    </row>
    <row r="222" spans="1:22" ht="48.75" customHeight="1" x14ac:dyDescent="0.25">
      <c r="A222" s="97"/>
      <c r="B222" s="85"/>
      <c r="C222" s="85"/>
      <c r="D222" s="443"/>
      <c r="E222" s="85"/>
      <c r="F222" s="85"/>
      <c r="G222" s="85"/>
      <c r="H222" s="443"/>
      <c r="I222" s="85"/>
      <c r="J222" s="85"/>
      <c r="K222" s="85"/>
      <c r="L222" s="85"/>
      <c r="M222" s="443"/>
      <c r="N222" s="85"/>
      <c r="O222" s="85"/>
      <c r="P222" s="85"/>
      <c r="Q222" s="85"/>
      <c r="R222" s="443"/>
      <c r="S222" s="85"/>
      <c r="T222" s="85"/>
      <c r="U222" s="85"/>
      <c r="V222" s="85"/>
    </row>
    <row r="223" spans="1:22" ht="48.75" customHeight="1" x14ac:dyDescent="0.25">
      <c r="A223" s="97"/>
      <c r="B223" s="85"/>
      <c r="C223" s="85"/>
      <c r="D223" s="443"/>
      <c r="E223" s="85"/>
      <c r="F223" s="85"/>
      <c r="G223" s="85"/>
      <c r="H223" s="443"/>
      <c r="I223" s="85"/>
      <c r="J223" s="85"/>
      <c r="K223" s="85"/>
      <c r="L223" s="85"/>
      <c r="M223" s="443"/>
      <c r="N223" s="85"/>
      <c r="O223" s="85"/>
      <c r="P223" s="85"/>
      <c r="Q223" s="85"/>
      <c r="R223" s="443"/>
      <c r="S223" s="85"/>
      <c r="T223" s="85"/>
      <c r="U223" s="85"/>
      <c r="V223" s="85"/>
    </row>
    <row r="224" spans="1:22" ht="48.75" customHeight="1" x14ac:dyDescent="0.25">
      <c r="A224" s="97"/>
      <c r="B224" s="85"/>
      <c r="C224" s="85"/>
      <c r="D224" s="443"/>
      <c r="E224" s="85"/>
      <c r="F224" s="85"/>
      <c r="G224" s="85"/>
      <c r="H224" s="443"/>
      <c r="I224" s="85"/>
      <c r="J224" s="85"/>
      <c r="K224" s="85"/>
      <c r="L224" s="85"/>
      <c r="M224" s="443"/>
      <c r="N224" s="85"/>
      <c r="O224" s="85"/>
      <c r="P224" s="85"/>
      <c r="Q224" s="85"/>
      <c r="R224" s="443"/>
      <c r="S224" s="85"/>
      <c r="T224" s="85"/>
      <c r="U224" s="85"/>
      <c r="V224" s="85"/>
    </row>
    <row r="225" spans="1:22" ht="48.75" customHeight="1" x14ac:dyDescent="0.25">
      <c r="A225" s="97"/>
      <c r="B225" s="85"/>
      <c r="C225" s="85"/>
      <c r="D225" s="443"/>
      <c r="E225" s="85"/>
      <c r="F225" s="85"/>
      <c r="G225" s="85"/>
      <c r="H225" s="443"/>
      <c r="I225" s="85"/>
      <c r="J225" s="85"/>
      <c r="K225" s="85"/>
      <c r="L225" s="85"/>
      <c r="M225" s="443"/>
      <c r="N225" s="85"/>
      <c r="O225" s="85"/>
      <c r="P225" s="85"/>
      <c r="Q225" s="85"/>
      <c r="R225" s="443"/>
      <c r="S225" s="85"/>
      <c r="T225" s="85"/>
      <c r="U225" s="85"/>
      <c r="V225" s="85"/>
    </row>
    <row r="226" spans="1:22" ht="48.75" customHeight="1" x14ac:dyDescent="0.25">
      <c r="A226" s="97"/>
      <c r="B226" s="85"/>
      <c r="C226" s="85"/>
      <c r="D226" s="443"/>
      <c r="E226" s="85"/>
      <c r="F226" s="85"/>
      <c r="G226" s="85"/>
      <c r="H226" s="443"/>
      <c r="I226" s="85"/>
      <c r="J226" s="85"/>
      <c r="K226" s="85"/>
      <c r="L226" s="85"/>
      <c r="M226" s="443"/>
      <c r="N226" s="85"/>
      <c r="O226" s="85"/>
      <c r="P226" s="85"/>
      <c r="Q226" s="85"/>
      <c r="R226" s="443"/>
      <c r="S226" s="85"/>
      <c r="T226" s="85"/>
      <c r="U226" s="85"/>
      <c r="V226" s="85"/>
    </row>
    <row r="227" spans="1:22" ht="48.75" customHeight="1" x14ac:dyDescent="0.25">
      <c r="A227" s="97"/>
      <c r="B227" s="85"/>
      <c r="C227" s="85"/>
      <c r="D227" s="443"/>
      <c r="E227" s="85"/>
      <c r="F227" s="85"/>
      <c r="G227" s="85"/>
      <c r="H227" s="443"/>
      <c r="I227" s="85"/>
      <c r="J227" s="85"/>
      <c r="K227" s="85"/>
      <c r="L227" s="85"/>
      <c r="M227" s="443"/>
      <c r="N227" s="85"/>
      <c r="O227" s="85"/>
      <c r="P227" s="85"/>
      <c r="Q227" s="85"/>
      <c r="R227" s="443"/>
      <c r="S227" s="85"/>
      <c r="T227" s="85"/>
      <c r="U227" s="85"/>
      <c r="V227" s="85"/>
    </row>
    <row r="228" spans="1:22" ht="48.75" customHeight="1" x14ac:dyDescent="0.25">
      <c r="A228" s="97"/>
      <c r="B228" s="85"/>
      <c r="C228" s="85"/>
      <c r="D228" s="443"/>
      <c r="E228" s="85"/>
      <c r="F228" s="85"/>
      <c r="G228" s="85"/>
      <c r="H228" s="443"/>
      <c r="I228" s="85"/>
      <c r="J228" s="85"/>
      <c r="K228" s="85"/>
      <c r="L228" s="85"/>
      <c r="M228" s="443"/>
      <c r="N228" s="85"/>
      <c r="O228" s="85"/>
      <c r="P228" s="85"/>
      <c r="Q228" s="85"/>
      <c r="R228" s="443"/>
      <c r="S228" s="85"/>
      <c r="T228" s="85"/>
      <c r="U228" s="85"/>
      <c r="V228" s="85"/>
    </row>
    <row r="229" spans="1:22" ht="48.75" customHeight="1" x14ac:dyDescent="0.25">
      <c r="A229" s="97"/>
      <c r="B229" s="85"/>
      <c r="C229" s="85"/>
      <c r="D229" s="443"/>
      <c r="E229" s="85"/>
      <c r="F229" s="85"/>
      <c r="G229" s="85"/>
      <c r="H229" s="443"/>
      <c r="I229" s="85"/>
      <c r="J229" s="85"/>
      <c r="K229" s="85"/>
      <c r="L229" s="85"/>
      <c r="M229" s="443"/>
      <c r="N229" s="85"/>
      <c r="O229" s="85"/>
      <c r="P229" s="85"/>
      <c r="Q229" s="85"/>
      <c r="R229" s="443"/>
      <c r="S229" s="85"/>
      <c r="T229" s="85"/>
      <c r="U229" s="85"/>
      <c r="V229" s="85"/>
    </row>
    <row r="230" spans="1:22" ht="48.75" customHeight="1" x14ac:dyDescent="0.25">
      <c r="A230" s="97"/>
      <c r="B230" s="85"/>
      <c r="C230" s="85"/>
      <c r="D230" s="443"/>
      <c r="E230" s="85"/>
      <c r="F230" s="85"/>
      <c r="G230" s="85"/>
      <c r="H230" s="443"/>
      <c r="I230" s="85"/>
      <c r="J230" s="85"/>
      <c r="K230" s="85"/>
      <c r="L230" s="85"/>
      <c r="M230" s="443"/>
      <c r="N230" s="85"/>
      <c r="O230" s="85"/>
      <c r="P230" s="85"/>
      <c r="Q230" s="85"/>
      <c r="R230" s="443"/>
      <c r="S230" s="85"/>
      <c r="T230" s="85"/>
      <c r="U230" s="85"/>
      <c r="V230" s="85"/>
    </row>
    <row r="231" spans="1:22" ht="48.75" customHeight="1" x14ac:dyDescent="0.25">
      <c r="A231" s="97"/>
      <c r="B231" s="85"/>
      <c r="C231" s="85"/>
      <c r="D231" s="443"/>
      <c r="E231" s="85"/>
      <c r="F231" s="85"/>
      <c r="G231" s="85"/>
      <c r="H231" s="443"/>
      <c r="I231" s="85"/>
      <c r="J231" s="85"/>
      <c r="K231" s="85"/>
      <c r="L231" s="85"/>
      <c r="M231" s="443"/>
      <c r="N231" s="85"/>
      <c r="O231" s="85"/>
      <c r="P231" s="85"/>
      <c r="Q231" s="85"/>
      <c r="R231" s="443"/>
      <c r="S231" s="85"/>
      <c r="T231" s="85"/>
      <c r="U231" s="85"/>
      <c r="V231" s="85"/>
    </row>
    <row r="232" spans="1:22" ht="48.75" customHeight="1" x14ac:dyDescent="0.25">
      <c r="A232" s="97"/>
      <c r="B232" s="85"/>
      <c r="C232" s="85"/>
      <c r="D232" s="443"/>
      <c r="E232" s="85"/>
      <c r="F232" s="85"/>
      <c r="G232" s="85"/>
      <c r="H232" s="443"/>
      <c r="I232" s="85"/>
      <c r="J232" s="85"/>
      <c r="K232" s="85"/>
      <c r="L232" s="85"/>
      <c r="M232" s="443"/>
      <c r="N232" s="85"/>
      <c r="O232" s="85"/>
      <c r="P232" s="85"/>
      <c r="Q232" s="85"/>
      <c r="R232" s="443"/>
      <c r="S232" s="85"/>
      <c r="T232" s="85"/>
      <c r="U232" s="85"/>
      <c r="V232" s="85"/>
    </row>
  </sheetData>
  <autoFilter ref="A1:V92"/>
  <conditionalFormatting sqref="H2:U90 H93:U114">
    <cfRule type="cellIs" dxfId="5" priority="5" operator="equal">
      <formula>"-"</formula>
    </cfRule>
    <cfRule type="cellIs" dxfId="4" priority="6" operator="equal">
      <formula>"o"</formula>
    </cfRule>
  </conditionalFormatting>
  <conditionalFormatting sqref="H91:U91">
    <cfRule type="cellIs" dxfId="3" priority="3" operator="equal">
      <formula>"-"</formula>
    </cfRule>
    <cfRule type="cellIs" dxfId="2" priority="4" operator="equal">
      <formula>"o"</formula>
    </cfRule>
  </conditionalFormatting>
  <conditionalFormatting sqref="H92:U92">
    <cfRule type="cellIs" dxfId="1" priority="1" operator="equal">
      <formula>"-"</formula>
    </cfRule>
    <cfRule type="cellIs" dxfId="0" priority="2" operator="equal">
      <formula>"o"</formula>
    </cfRule>
  </conditionalFormatting>
  <hyperlinks>
    <hyperlink ref="C63" location="VS_1__Markets_Vendors_participate_in" display="VS#1"/>
    <hyperlink ref="C80" location="VS_2__Vendor_Retention" display="VS#2"/>
    <hyperlink ref="C86" location="VS_3__Market_Product_Mix" display="VS#3"/>
    <hyperlink ref="C87" location="VS_4__Value_of_farmers__markets_to_vendors" display="VS#4"/>
    <hyperlink ref="C88" location="VS_5__Memorable_Market_Sales" display="VS#5"/>
    <hyperlink ref="C89" location="VS_6__Community_Hub" display="VS#6"/>
    <hyperlink ref="C90" location="VS_7__Vendor_Relationship_Mapping" display="VS#7"/>
    <hyperlink ref="C91" location="VS_8__Value_of_market_participation" display="VS#8"/>
    <hyperlink ref="C92" location="VS_9__Full_time_farming_producing_income" display="VS#9"/>
    <hyperlink ref="C64" location="VS_10__Time_commitment_for_participation" display="VS#10"/>
    <hyperlink ref="C66" location="VS_11__Key_sales_channels" display="VS#11"/>
    <hyperlink ref="C67" location="VS_12__Value_of_contact_with_other_vendors" display="VS#12"/>
    <hyperlink ref="C68" location="VS_13__Unique_Unusual_products__and_or_recipes" display="VS#13"/>
    <hyperlink ref="C69" location="VS_14__Product_varieties" display="VS#14"/>
    <hyperlink ref="C70" location="VS_15__Vendor_Producer_Age" display="VS#15"/>
    <hyperlink ref="C71" location="VS_16__Agricultural_Practices" display="VS#16"/>
    <hyperlink ref="C72" location="VS_17__Certification" display="VS#17"/>
    <hyperlink ref="C74" location="VS_18__Why_Why_not_certification?" display="VS#18"/>
    <hyperlink ref="C75" location="VS_19__Land_Use" display="VS#19"/>
    <hyperlink ref="C81" location="VS_20__Distance_from_Market__Farm_product_vendors" display="VS#20"/>
    <hyperlink ref="C84" location="VS_21__Sales_Numbers" display="VS#21"/>
    <hyperlink ref="C85" location="VS_22_other_comments" display="VS#22"/>
    <hyperlink ref="C10" location="CS_1__Frequency_of_Customer_Market_Visits" display="CS#1"/>
    <hyperlink ref="C19" location="CS_2__Customer_retention" display="CS#2"/>
    <hyperlink ref="C20" location="CS_3__Amount_Spent" display="CS#3"/>
    <hyperlink ref="C21" location="CS_4__Destination_Trip" display="CS#4"/>
    <hyperlink ref="C22" location="CS_5__Distance_traveled" display="CS#5"/>
    <hyperlink ref="C23" location="CS_6__Additional_Shopping_Nearby" display="CS#6"/>
    <hyperlink ref="C24" location="CS_7__Anticipated_spend_at_local_businesses" display="CS#7"/>
    <hyperlink ref="C28" location="CS_9__Time_spent" display="CS#9"/>
    <hyperlink ref="C11" location="CS_10__Time_spent_socializing" display="CS#10"/>
    <hyperlink ref="C12" location="CS_11__Food_buying_factors" display="CS#11"/>
    <hyperlink ref="C13" location="CS_12__Missing_from_market?" display="CS#12"/>
    <hyperlink ref="C14" location="CS_13__Customer_Market_Values" display="CS#13"/>
    <hyperlink ref="C15" location="CS_14__community_hub?" display="CS#14"/>
    <hyperlink ref="C16" location="CS_15__Postal_Code" display="CS#15"/>
    <hyperlink ref="C17" location="CS_16__Customer_Gender" display="CS#16"/>
    <hyperlink ref="C36" location="MM_1__Financial_Summary" display="MM#1"/>
    <hyperlink ref="C45" location="MM_2__Market_History" display="MM#2"/>
    <hyperlink ref="C48" location="MM_3_Vendor_Criteria_for_Participation" display="MM#3"/>
    <hyperlink ref="C52" location="MM_4__Vendor_Growth_Turnover" display="MM#4"/>
    <hyperlink ref="C55" location="MM_5__Market_Product_Mix_by_Vendor_Type" display="MM#5"/>
    <hyperlink ref="C57" location="MM_6__Board_Composition" display="MM#6"/>
    <hyperlink ref="C58" location="MM_7__Market_Staff_and_Volunteers" display="MM#7"/>
    <hyperlink ref="C62" location="MM_9__Community_Hub" display="MM#9"/>
    <hyperlink ref="C39" location="MM_10a._Recruitment_method" display="MM#10"/>
    <hyperlink ref="C41" location="MM_11__Local_regional_food__agriculture__econ_dev_plans_including_market?" display="MM#11"/>
    <hyperlink ref="C42" location="MM_12__Partnerships___formal_and_informal" display="MM#12"/>
    <hyperlink ref="C43" location="MM_13__Vendor_business_incubation_stories" display="MM#13"/>
    <hyperlink ref="C44" location="MM_14__Events_festivals_hosted_at_market" display="MM#14"/>
    <hyperlink ref="C29" location="ES_2__External_Stakeholder_Market_Shopping_Rate" display="ES#2"/>
    <hyperlink ref="C31" location="ES_3__Community_Hub?" display="ES#3"/>
    <hyperlink ref="C32" location="ES_4__Market_impact_on_business_self?" display="ES#4"/>
    <hyperlink ref="C33" location="ES_5__Business_Support_of_Market?" display="ES#5"/>
    <hyperlink ref="C34" location="ES_6__External_Stakeholder_Market_Value" display="ES#6"/>
    <hyperlink ref="C35" location="ES_7__Improvement_suggestions" display="ES#7"/>
    <hyperlink ref="C2" location="CM_1__Value_comparison_by_stakeholder" display="CM#1"/>
    <hyperlink ref="C4" location="CM_2__Economic_Impact" display="CM#2"/>
    <hyperlink ref="C7" location="CM_3_Local_Business_Benefits" display="CM#3"/>
    <hyperlink ref="C76" location="VS_19__Land_Use" display="VS#19"/>
    <hyperlink ref="C78" location="VS_19__Land_Use" display="VS#19"/>
    <hyperlink ref="C79" location="VS_19__Land_Use" display="VS#19"/>
    <hyperlink ref="C77" location="VS_19__Land_Use" display="VS#19"/>
    <hyperlink ref="C83" location="VS_21__Sales_Numbers" display="VS#21"/>
    <hyperlink ref="C65" location="VS_10__Time_commitment_for_participation" display="VS#10"/>
    <hyperlink ref="C37" location="MM_1__Financial_Summary" display="MM#1"/>
    <hyperlink ref="C38" location="MM_1__Financial_Summary" display="MM#1"/>
    <hyperlink ref="C46" location="MM_2__Market_History" display="MM#2"/>
    <hyperlink ref="C53" location="MM_2__Market_History" display="MM#2"/>
    <hyperlink ref="C56" location="MM_2__Market_History" display="MM#2"/>
    <hyperlink ref="C47" location="MM_3_Vendor_Criteria_for_Participation" display="MM#3"/>
    <hyperlink ref="C51" location="MM_4__Vendor_Growth_Turnover" display="MM#4"/>
    <hyperlink ref="C50" location="MM_4__Vendor_Growth_Turnover" display="MM#4"/>
    <hyperlink ref="C49" location="MM_4__Vendor_Growth_Turnover" display="MM#4"/>
    <hyperlink ref="C54" location="MM_4_vendor_growth_turnover___comments" display="MM#4b"/>
    <hyperlink ref="C59" location="MM_7__Market_Staff_and_Volunteers" display="MM#7"/>
    <hyperlink ref="C60" location="MM_7__Market_Staff_and_Volunteers" display="MM#7"/>
    <hyperlink ref="C61" location="MM_7__Market_Staff_and_Volunteers" display="MM#7"/>
    <hyperlink ref="C40" location="MM_10b._Hold_vendors_accountable" display="MM#10b"/>
    <hyperlink ref="C30" location="ES_2_Why_or_Why_not_market_shopper?" display="ES#2b"/>
    <hyperlink ref="C3" location="CM_2__Economic_Impact" display="CM#2"/>
    <hyperlink ref="C5" location="CM_2__Economic_Impact" display="CM#2"/>
    <hyperlink ref="C6" location="CM_2__Economic_Impact" display="CM#2"/>
    <hyperlink ref="C82" location="VS_21d_defining_local" display="VS#21"/>
    <hyperlink ref="C18" location="CS_2__Customer_retention" display="CS#2"/>
    <hyperlink ref="C27" location="CS_8__Farmer_s_market_drawing_power" display="CS#8"/>
    <hyperlink ref="C26" location="CS_8__Comments_about_visiting_other_businesses" display="CS#8"/>
    <hyperlink ref="C25" location="CS_7__Anticipated_spend_at_local_businesses" display="CS#7"/>
    <hyperlink ref="C73" location="VS_17b__Type_of_certification" display="VS#17b"/>
    <hyperlink ref="C8" location="CM_4_Combined_Stakeholder_Market_Value" display="CM#4"/>
    <hyperlink ref="C9" location="CM_5_Survey_Response_Rates" display="CM#5"/>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AB770"/>
  <sheetViews>
    <sheetView zoomScale="75" zoomScaleNormal="75" workbookViewId="0">
      <selection activeCell="K766" sqref="K766"/>
    </sheetView>
  </sheetViews>
  <sheetFormatPr defaultColWidth="8.875" defaultRowHeight="15" x14ac:dyDescent="0.25"/>
  <cols>
    <col min="1" max="1" width="6" style="47" customWidth="1"/>
    <col min="2" max="2" width="39.25" style="47" customWidth="1"/>
    <col min="3" max="3" width="14.5" style="47" customWidth="1"/>
    <col min="4" max="4" width="13.625" style="47" customWidth="1"/>
    <col min="5" max="5" width="14.25" style="47" customWidth="1"/>
    <col min="6" max="6" width="9.875" style="47" customWidth="1"/>
    <col min="7" max="7" width="11.125" style="47" bestFit="1" customWidth="1"/>
    <col min="8" max="8" width="11.125" style="47" customWidth="1"/>
    <col min="9" max="9" width="3.25" style="47" customWidth="1"/>
    <col min="10" max="10" width="7.25" style="47" customWidth="1"/>
    <col min="11" max="11" width="24" style="47" customWidth="1"/>
    <col min="12" max="12" width="18.125" style="47" customWidth="1"/>
    <col min="13" max="13" width="12.875" style="47" customWidth="1"/>
    <col min="14" max="14" width="12.25" style="47" customWidth="1"/>
    <col min="15" max="15" width="12.5" style="47" customWidth="1"/>
    <col min="16" max="16" width="10.125" style="47" bestFit="1" customWidth="1"/>
    <col min="17" max="18" width="8.875" style="47"/>
    <col min="19" max="19" width="19.875" style="47" customWidth="1"/>
    <col min="20" max="20" width="22.875" style="47" customWidth="1"/>
    <col min="21" max="16384" width="8.875" style="47"/>
  </cols>
  <sheetData>
    <row r="1" spans="1:28" ht="49.5" customHeight="1" x14ac:dyDescent="0.4">
      <c r="B1" s="507" t="s">
        <v>598</v>
      </c>
      <c r="C1" s="507"/>
      <c r="D1" s="507"/>
      <c r="E1" s="507"/>
      <c r="F1" s="507"/>
      <c r="G1" s="507"/>
      <c r="H1" s="394"/>
      <c r="I1" s="395"/>
      <c r="J1" s="396"/>
      <c r="K1" s="509" t="s">
        <v>597</v>
      </c>
      <c r="L1" s="509"/>
      <c r="M1" s="509"/>
      <c r="N1" s="509"/>
      <c r="O1" s="509"/>
      <c r="P1" s="509"/>
      <c r="Q1" s="509"/>
      <c r="R1" s="509"/>
      <c r="S1" s="188"/>
    </row>
    <row r="2" spans="1:28" ht="21" x14ac:dyDescent="0.35">
      <c r="H2" s="241"/>
      <c r="I2" s="187"/>
      <c r="J2" s="173"/>
      <c r="K2" s="173"/>
      <c r="L2" s="510"/>
      <c r="M2" s="510"/>
      <c r="N2" s="510"/>
      <c r="O2" s="510"/>
      <c r="P2" s="510"/>
      <c r="Q2" s="510"/>
      <c r="R2" s="510"/>
      <c r="S2" s="510"/>
      <c r="T2" s="320"/>
    </row>
    <row r="3" spans="1:28" ht="21" x14ac:dyDescent="0.35">
      <c r="A3" s="278"/>
      <c r="B3" s="281"/>
      <c r="C3" s="508" t="s">
        <v>679</v>
      </c>
      <c r="D3" s="508"/>
      <c r="E3" s="281"/>
      <c r="F3" s="281"/>
      <c r="G3" s="281"/>
      <c r="H3" s="281"/>
      <c r="I3" s="278"/>
      <c r="J3" s="282"/>
      <c r="K3" s="282"/>
      <c r="L3" s="282"/>
      <c r="M3" s="508" t="s">
        <v>680</v>
      </c>
      <c r="N3" s="508"/>
      <c r="O3" s="282"/>
      <c r="P3" s="282"/>
      <c r="Q3" s="282"/>
      <c r="R3" s="282"/>
      <c r="S3" s="282"/>
    </row>
    <row r="4" spans="1:28" x14ac:dyDescent="0.25">
      <c r="A4" s="412" t="s">
        <v>831</v>
      </c>
      <c r="B4" s="138"/>
      <c r="C4" s="138"/>
      <c r="D4" s="138"/>
      <c r="E4" s="138"/>
      <c r="F4" s="138"/>
      <c r="G4" s="138"/>
      <c r="H4" s="138"/>
      <c r="I4" s="138"/>
      <c r="J4" s="138" t="str">
        <f>A4</f>
        <v>VS#2: Vendor Retention</v>
      </c>
      <c r="K4" s="138"/>
      <c r="L4" s="138"/>
      <c r="M4" s="138"/>
      <c r="N4" s="138"/>
      <c r="O4" s="138"/>
      <c r="P4" s="138"/>
      <c r="Q4" s="138"/>
      <c r="R4" s="138"/>
      <c r="S4" s="138"/>
    </row>
    <row r="5" spans="1:28" ht="30" x14ac:dyDescent="0.25">
      <c r="A5" s="5"/>
      <c r="B5" s="172" t="s">
        <v>599</v>
      </c>
      <c r="C5" s="185" t="s">
        <v>606</v>
      </c>
      <c r="D5" s="185" t="s">
        <v>607</v>
      </c>
      <c r="E5" s="5"/>
      <c r="F5" s="5"/>
      <c r="G5" s="5"/>
      <c r="H5" s="5"/>
      <c r="I5" s="187"/>
      <c r="J5" s="173"/>
      <c r="K5" s="173"/>
      <c r="L5" s="173"/>
      <c r="M5" s="173"/>
      <c r="N5" s="173"/>
      <c r="O5" s="173"/>
      <c r="P5" s="173"/>
      <c r="Q5" s="173"/>
      <c r="R5" s="173"/>
      <c r="S5" s="173"/>
      <c r="T5" s="321"/>
    </row>
    <row r="6" spans="1:28" x14ac:dyDescent="0.25">
      <c r="A6" s="5"/>
      <c r="B6" s="5">
        <v>1</v>
      </c>
      <c r="C6" s="182">
        <f>COUNTIF('Vendor Data entry'!C:C, "=1")</f>
        <v>6</v>
      </c>
      <c r="D6" s="183">
        <f>COUNTIF('Vendor Data entry'!D:D,"=1")</f>
        <v>2</v>
      </c>
      <c r="E6" s="5"/>
      <c r="F6" s="5"/>
      <c r="G6" s="5"/>
      <c r="H6" s="5"/>
      <c r="I6" s="187"/>
      <c r="J6" s="173"/>
      <c r="K6" s="204" t="s">
        <v>605</v>
      </c>
      <c r="L6" s="205" t="s">
        <v>232</v>
      </c>
      <c r="M6" s="205" t="s">
        <v>603</v>
      </c>
      <c r="N6" s="173"/>
      <c r="O6" s="173"/>
      <c r="P6" s="173"/>
      <c r="Q6" s="173"/>
      <c r="R6" s="173"/>
      <c r="S6" s="173"/>
      <c r="T6" s="242"/>
      <c r="W6" s="242"/>
      <c r="X6" s="280"/>
      <c r="AB6" s="242"/>
    </row>
    <row r="7" spans="1:28" x14ac:dyDescent="0.25">
      <c r="A7" s="5"/>
      <c r="B7" s="5">
        <v>2</v>
      </c>
      <c r="C7" s="182">
        <f>COUNTIF('Vendor Data entry'!C:C, "=2")</f>
        <v>1</v>
      </c>
      <c r="D7" s="183">
        <f>COUNTIF('Vendor Data entry'!D:D,"=2")</f>
        <v>2</v>
      </c>
      <c r="E7" s="5"/>
      <c r="F7" s="5"/>
      <c r="G7" s="5"/>
      <c r="H7" s="5"/>
      <c r="I7" s="187"/>
      <c r="J7" s="173"/>
      <c r="K7" s="380" t="s">
        <v>600</v>
      </c>
      <c r="L7" s="381">
        <f>C6/SUM($C$6:$C$16)</f>
        <v>0.23076923076923078</v>
      </c>
      <c r="M7" s="381">
        <f>D6/SUM($D$6:$D$16)</f>
        <v>7.6923076923076927E-2</v>
      </c>
      <c r="N7" s="173"/>
      <c r="O7" s="173"/>
      <c r="P7" s="173"/>
      <c r="Q7" s="173"/>
      <c r="R7" s="173"/>
      <c r="S7" s="173"/>
      <c r="T7" s="322"/>
      <c r="U7" s="243"/>
      <c r="W7" s="243"/>
      <c r="AB7" s="243"/>
    </row>
    <row r="8" spans="1:28" x14ac:dyDescent="0.25">
      <c r="A8" s="5"/>
      <c r="B8" s="5">
        <v>3</v>
      </c>
      <c r="C8" s="182">
        <f>COUNTIF('Vendor Data entry'!C:C, "=3")</f>
        <v>4</v>
      </c>
      <c r="D8" s="183">
        <f>COUNTIF('Vendor Data entry'!D:D,"=3")</f>
        <v>2</v>
      </c>
      <c r="E8" s="5"/>
      <c r="F8" s="5"/>
      <c r="G8" s="5"/>
      <c r="H8" s="5"/>
      <c r="I8" s="187"/>
      <c r="J8" s="173"/>
      <c r="K8" s="380" t="s">
        <v>601</v>
      </c>
      <c r="L8" s="381">
        <f>SUM(C6:C8)/SUM($C$6:$C$16)</f>
        <v>0.42307692307692307</v>
      </c>
      <c r="M8" s="381">
        <f>SUM(D6:D8)/SUM($D$6:$D$16)</f>
        <v>0.23076923076923078</v>
      </c>
      <c r="N8" s="173"/>
      <c r="O8" s="173"/>
      <c r="P8" s="173"/>
      <c r="Q8" s="173"/>
      <c r="R8" s="173"/>
      <c r="S8" s="173"/>
      <c r="T8" s="322"/>
      <c r="U8" s="243"/>
      <c r="W8" s="322"/>
      <c r="AB8" s="243"/>
    </row>
    <row r="9" spans="1:28" x14ac:dyDescent="0.25">
      <c r="A9" s="5"/>
      <c r="B9" s="5">
        <v>4</v>
      </c>
      <c r="C9" s="182">
        <f>COUNTIF('Vendor Data entry'!C:C, "=4")</f>
        <v>0</v>
      </c>
      <c r="D9" s="183">
        <f>COUNTIF('Vendor Data entry'!D:D,"=4")</f>
        <v>0</v>
      </c>
      <c r="E9" s="5"/>
      <c r="F9" s="5"/>
      <c r="G9" s="5"/>
      <c r="H9" s="5"/>
      <c r="I9" s="187"/>
      <c r="J9" s="173"/>
      <c r="K9" s="380" t="s">
        <v>602</v>
      </c>
      <c r="L9" s="381">
        <f>SUM(C6:C10)/SUM($C$6:$C$16)</f>
        <v>0.46153846153846156</v>
      </c>
      <c r="M9" s="381">
        <f>SUM(D6:D10)/SUM($D$6:$D$16)</f>
        <v>0.26923076923076922</v>
      </c>
      <c r="N9" s="173"/>
      <c r="O9" s="173"/>
      <c r="P9" s="173"/>
      <c r="Q9" s="173"/>
      <c r="R9" s="173"/>
      <c r="S9" s="173"/>
      <c r="T9" s="322"/>
      <c r="U9" s="243"/>
      <c r="W9" s="243"/>
      <c r="AB9" s="243"/>
    </row>
    <row r="10" spans="1:28" x14ac:dyDescent="0.25">
      <c r="A10" s="5"/>
      <c r="B10" s="5">
        <v>5</v>
      </c>
      <c r="C10" s="182">
        <f>COUNTIF('Vendor Data entry'!C:C, "=5")</f>
        <v>1</v>
      </c>
      <c r="D10" s="183">
        <f>COUNTIF('Vendor Data entry'!D:D,"=5")</f>
        <v>1</v>
      </c>
      <c r="E10" s="5"/>
      <c r="F10" s="5"/>
      <c r="G10" s="5"/>
      <c r="H10" s="5"/>
      <c r="I10" s="187"/>
      <c r="J10" s="173"/>
      <c r="K10" s="382" t="s">
        <v>604</v>
      </c>
      <c r="L10" s="383">
        <f>SUM(C11:C16)/SUM($C$6:$C$16)</f>
        <v>0.53846153846153844</v>
      </c>
      <c r="M10" s="383">
        <f>SUM(D11:D16)/SUM($D$6:$D$16)</f>
        <v>0.73076923076923073</v>
      </c>
      <c r="N10" s="173"/>
      <c r="O10" s="173"/>
      <c r="P10" s="173"/>
      <c r="Q10" s="173"/>
      <c r="R10" s="173"/>
      <c r="S10" s="173"/>
      <c r="T10" s="322"/>
      <c r="U10" s="243"/>
      <c r="W10" s="243"/>
      <c r="AB10" s="244"/>
    </row>
    <row r="11" spans="1:28" x14ac:dyDescent="0.25">
      <c r="A11" s="5"/>
      <c r="B11" s="5">
        <v>6</v>
      </c>
      <c r="C11" s="182">
        <f>COUNTIF('Vendor Data entry'!C:C, "=6")</f>
        <v>2</v>
      </c>
      <c r="D11" s="183">
        <f>COUNTIF('Vendor Data entry'!D:D,"=6")</f>
        <v>3</v>
      </c>
      <c r="E11" s="5"/>
      <c r="F11" s="5"/>
      <c r="G11" s="5"/>
      <c r="H11" s="5"/>
      <c r="I11" s="187"/>
      <c r="J11" s="173"/>
      <c r="K11" s="173"/>
      <c r="L11" s="173"/>
      <c r="M11" s="173"/>
      <c r="N11" s="173"/>
      <c r="O11" s="173"/>
      <c r="P11" s="173"/>
      <c r="Q11" s="173"/>
      <c r="R11" s="173"/>
      <c r="S11" s="173"/>
      <c r="T11" s="321"/>
      <c r="U11" s="243"/>
      <c r="W11" s="243"/>
      <c r="AB11" s="243"/>
    </row>
    <row r="12" spans="1:28" x14ac:dyDescent="0.25">
      <c r="A12" s="5"/>
      <c r="B12" s="5">
        <v>7</v>
      </c>
      <c r="C12" s="182">
        <f>COUNTIF('Vendor Data entry'!C:C, "=7")</f>
        <v>0</v>
      </c>
      <c r="D12" s="183">
        <f>COUNTIF('Vendor Data entry'!D:D,"=7")</f>
        <v>4</v>
      </c>
      <c r="E12" s="5"/>
      <c r="F12" s="5"/>
      <c r="G12" s="5"/>
      <c r="H12" s="5"/>
      <c r="I12" s="187"/>
      <c r="J12" s="176"/>
      <c r="K12" s="419" t="s">
        <v>928</v>
      </c>
      <c r="L12" s="280"/>
      <c r="M12" s="280"/>
      <c r="N12" s="173"/>
      <c r="O12" s="173"/>
      <c r="P12" s="173"/>
      <c r="Q12" s="173"/>
      <c r="R12" s="173"/>
      <c r="S12" s="173"/>
      <c r="T12" s="242"/>
      <c r="U12" s="243"/>
      <c r="W12" s="243"/>
      <c r="Y12" s="243"/>
    </row>
    <row r="13" spans="1:28" x14ac:dyDescent="0.25">
      <c r="A13" s="5"/>
      <c r="B13" s="5">
        <v>8</v>
      </c>
      <c r="C13" s="182">
        <f>COUNTIF('Vendor Data entry'!C:C, "=8")</f>
        <v>4</v>
      </c>
      <c r="D13" s="183">
        <f>COUNTIF('Vendor Data entry'!D:D,"=8")</f>
        <v>2</v>
      </c>
      <c r="E13" s="5"/>
      <c r="F13" s="5"/>
      <c r="G13" s="5"/>
      <c r="H13" s="5"/>
      <c r="I13" s="187"/>
      <c r="J13" s="173"/>
      <c r="K13" s="300">
        <f>SUM(C8:C16)/SUM(C6:C16)</f>
        <v>0.73076923076923073</v>
      </c>
      <c r="L13" s="280"/>
      <c r="M13" s="280"/>
      <c r="N13" s="173"/>
      <c r="O13" s="173"/>
      <c r="P13" s="173"/>
      <c r="Q13" s="173"/>
      <c r="R13" s="173"/>
      <c r="S13" s="173"/>
      <c r="T13" s="322"/>
      <c r="U13" s="243"/>
      <c r="W13" s="243"/>
      <c r="Y13" s="243"/>
    </row>
    <row r="14" spans="1:28" x14ac:dyDescent="0.25">
      <c r="A14" s="5"/>
      <c r="B14" s="5">
        <v>9</v>
      </c>
      <c r="C14" s="182">
        <f>COUNTIF('Vendor Data entry'!C:C, "=9")</f>
        <v>1</v>
      </c>
      <c r="D14" s="183">
        <f>COUNTIF('Vendor Data entry'!D:D,"=9")</f>
        <v>0</v>
      </c>
      <c r="E14" s="5"/>
      <c r="F14" s="5"/>
      <c r="G14" s="5"/>
      <c r="H14" s="5"/>
      <c r="I14" s="187"/>
      <c r="J14" s="173"/>
      <c r="K14" s="173"/>
      <c r="L14" s="173"/>
      <c r="M14" s="173"/>
      <c r="N14" s="173"/>
      <c r="O14" s="173"/>
      <c r="P14" s="173"/>
      <c r="Q14" s="173"/>
      <c r="R14" s="173"/>
      <c r="S14" s="173"/>
      <c r="T14" s="322"/>
      <c r="U14" s="243"/>
      <c r="W14" s="243"/>
    </row>
    <row r="15" spans="1:28" x14ac:dyDescent="0.25">
      <c r="A15" s="5"/>
      <c r="B15" s="5">
        <v>10</v>
      </c>
      <c r="C15" s="182">
        <f>COUNTIF('Vendor Data entry'!C:C, "=10")</f>
        <v>1</v>
      </c>
      <c r="D15" s="183">
        <f>COUNTIF('Vendor Data entry'!D:D,"=10")</f>
        <v>2</v>
      </c>
      <c r="E15" s="5"/>
      <c r="F15" s="5"/>
      <c r="G15" s="5"/>
      <c r="H15" s="5"/>
      <c r="I15" s="187"/>
      <c r="J15" s="173"/>
      <c r="K15" s="173"/>
      <c r="L15" s="173"/>
      <c r="M15" s="173"/>
      <c r="N15" s="173"/>
      <c r="O15" s="173"/>
      <c r="P15" s="173"/>
      <c r="Q15" s="173"/>
      <c r="R15" s="173"/>
      <c r="S15" s="173"/>
      <c r="T15" s="320"/>
      <c r="W15" s="242"/>
    </row>
    <row r="16" spans="1:28" x14ac:dyDescent="0.25">
      <c r="A16" s="5"/>
      <c r="B16" s="171" t="s">
        <v>456</v>
      </c>
      <c r="C16" s="182">
        <f>COUNTIF('Vendor Data entry'!C:C,"&gt;10")</f>
        <v>6</v>
      </c>
      <c r="D16" s="183">
        <f>COUNTIF('Vendor Data entry'!D4:D39,"&gt;10")</f>
        <v>8</v>
      </c>
      <c r="E16" s="5"/>
      <c r="F16" s="5"/>
      <c r="G16" s="5"/>
      <c r="H16" s="5"/>
      <c r="I16" s="187"/>
      <c r="J16" s="173"/>
      <c r="K16" s="173"/>
      <c r="L16" s="173"/>
      <c r="M16" s="173"/>
      <c r="N16" s="173"/>
      <c r="O16" s="173"/>
      <c r="P16" s="173"/>
      <c r="Q16" s="173"/>
      <c r="R16" s="173"/>
      <c r="S16" s="173"/>
      <c r="T16" s="322"/>
      <c r="W16" s="243"/>
    </row>
    <row r="17" spans="1:23" x14ac:dyDescent="0.25">
      <c r="A17" s="5"/>
      <c r="B17" s="172"/>
      <c r="C17" s="5"/>
      <c r="D17" s="5"/>
      <c r="E17" s="5"/>
      <c r="F17" s="5"/>
      <c r="G17" s="5"/>
      <c r="H17" s="5"/>
      <c r="I17" s="187"/>
      <c r="J17" s="173"/>
      <c r="K17" s="173"/>
      <c r="L17" s="173"/>
      <c r="M17" s="173"/>
      <c r="N17" s="173"/>
      <c r="O17" s="173"/>
      <c r="P17" s="173"/>
      <c r="Q17" s="173"/>
      <c r="R17" s="173"/>
      <c r="S17" s="173"/>
      <c r="W17" s="243"/>
    </row>
    <row r="18" spans="1:23" x14ac:dyDescent="0.25">
      <c r="A18" s="5"/>
      <c r="B18" s="172"/>
      <c r="C18" s="17"/>
      <c r="D18" s="17"/>
      <c r="E18" s="5"/>
      <c r="F18" s="5"/>
      <c r="G18" s="5"/>
      <c r="H18" s="5"/>
      <c r="I18" s="187"/>
      <c r="J18" s="173"/>
      <c r="K18" s="173"/>
      <c r="L18" s="173"/>
      <c r="M18" s="173"/>
      <c r="N18" s="173"/>
      <c r="O18" s="173"/>
      <c r="P18" s="173"/>
      <c r="Q18" s="173"/>
      <c r="R18" s="173"/>
      <c r="S18" s="173"/>
      <c r="T18" s="242"/>
      <c r="W18" s="243"/>
    </row>
    <row r="19" spans="1:23" x14ac:dyDescent="0.25">
      <c r="A19" s="5"/>
      <c r="B19" s="5"/>
      <c r="C19" s="5"/>
      <c r="D19" s="5"/>
      <c r="E19" s="5"/>
      <c r="F19" s="5"/>
      <c r="G19" s="5"/>
      <c r="H19" s="5"/>
      <c r="I19" s="187"/>
      <c r="J19" s="173"/>
      <c r="K19" s="173"/>
      <c r="L19" s="173"/>
      <c r="M19" s="173"/>
      <c r="N19" s="173"/>
      <c r="O19" s="173"/>
      <c r="P19" s="173"/>
      <c r="Q19" s="173"/>
      <c r="R19" s="173"/>
      <c r="S19" s="173"/>
      <c r="T19" s="322"/>
      <c r="W19" s="243"/>
    </row>
    <row r="20" spans="1:23" x14ac:dyDescent="0.25">
      <c r="A20" s="412" t="s">
        <v>830</v>
      </c>
      <c r="B20" s="138"/>
      <c r="C20" s="138"/>
      <c r="D20" s="138"/>
      <c r="E20" s="138"/>
      <c r="F20" s="138"/>
      <c r="G20" s="138"/>
      <c r="H20" s="138"/>
      <c r="I20" s="138"/>
      <c r="J20" s="138" t="str">
        <f>A20</f>
        <v>VS#3: Market Product Mix</v>
      </c>
      <c r="K20" s="138"/>
      <c r="L20" s="138"/>
      <c r="M20" s="138"/>
      <c r="N20" s="138"/>
      <c r="O20" s="138"/>
      <c r="P20" s="138"/>
      <c r="Q20" s="138"/>
      <c r="R20" s="138"/>
      <c r="S20" s="138"/>
      <c r="T20" s="323"/>
    </row>
    <row r="21" spans="1:23" x14ac:dyDescent="0.25">
      <c r="A21" s="5"/>
      <c r="E21" s="5"/>
      <c r="F21" s="5"/>
      <c r="G21" s="5"/>
      <c r="H21" s="5"/>
      <c r="I21" s="187"/>
      <c r="J21" s="173"/>
      <c r="K21" s="173"/>
      <c r="L21" s="173"/>
      <c r="M21" s="173"/>
      <c r="N21" s="173"/>
      <c r="O21" s="173"/>
      <c r="P21" s="173"/>
      <c r="Q21" s="173"/>
      <c r="R21" s="173"/>
      <c r="S21" s="173"/>
      <c r="T21" s="322"/>
      <c r="W21" s="243"/>
    </row>
    <row r="22" spans="1:23" x14ac:dyDescent="0.25">
      <c r="A22" s="5"/>
      <c r="E22" s="5"/>
      <c r="F22" s="170"/>
      <c r="G22" s="5"/>
      <c r="H22" s="5"/>
      <c r="I22" s="187"/>
      <c r="J22" s="173"/>
      <c r="K22" s="173"/>
      <c r="L22" s="173"/>
      <c r="M22" s="173"/>
      <c r="N22" s="173"/>
      <c r="O22" s="173"/>
      <c r="P22" s="173"/>
      <c r="Q22" s="173"/>
      <c r="R22" s="173"/>
      <c r="S22" s="173"/>
      <c r="T22" s="322"/>
      <c r="W22" s="243"/>
    </row>
    <row r="23" spans="1:23" x14ac:dyDescent="0.25">
      <c r="A23" s="5"/>
      <c r="B23" s="5"/>
      <c r="C23" s="5" t="s">
        <v>95</v>
      </c>
      <c r="D23" s="170"/>
      <c r="E23" s="5"/>
      <c r="F23" s="170"/>
      <c r="G23" s="5"/>
      <c r="H23" s="5"/>
      <c r="I23" s="187"/>
      <c r="J23" s="173"/>
      <c r="K23" s="173"/>
      <c r="L23" s="173"/>
      <c r="M23" s="173"/>
      <c r="N23" s="173"/>
      <c r="O23" s="173"/>
      <c r="P23" s="173"/>
      <c r="Q23" s="173"/>
      <c r="R23" s="173"/>
      <c r="S23" s="173"/>
      <c r="W23" s="244"/>
    </row>
    <row r="24" spans="1:23" x14ac:dyDescent="0.25">
      <c r="A24" s="5"/>
      <c r="B24" s="66" t="s">
        <v>71</v>
      </c>
      <c r="C24" s="183">
        <f>COUNTIF('Vendor Data entry'!E:E, "=1")</f>
        <v>2</v>
      </c>
      <c r="E24" s="5"/>
      <c r="F24" s="170"/>
      <c r="G24" s="5"/>
      <c r="H24" s="5"/>
      <c r="I24" s="187"/>
      <c r="J24" s="173"/>
      <c r="K24" s="173"/>
      <c r="L24" s="173"/>
      <c r="M24" s="173"/>
      <c r="N24" s="173"/>
      <c r="O24" s="173"/>
      <c r="P24" s="173"/>
      <c r="Q24" s="173"/>
      <c r="R24" s="173"/>
      <c r="S24" s="173"/>
      <c r="T24" s="242"/>
      <c r="W24" s="242"/>
    </row>
    <row r="25" spans="1:23" x14ac:dyDescent="0.25">
      <c r="A25" s="5"/>
      <c r="B25" s="174" t="s">
        <v>499</v>
      </c>
      <c r="C25" s="183">
        <f>COUNTIF('Vendor Data entry'!F:F, "=1")</f>
        <v>13</v>
      </c>
      <c r="E25" s="5"/>
      <c r="F25" s="170"/>
      <c r="G25" s="5"/>
      <c r="H25" s="5"/>
      <c r="I25" s="187"/>
      <c r="J25" s="173"/>
      <c r="K25" s="173"/>
      <c r="L25" s="173"/>
      <c r="M25" s="173"/>
      <c r="N25" s="173"/>
      <c r="O25" s="173"/>
      <c r="P25" s="173"/>
      <c r="Q25" s="173"/>
      <c r="R25" s="173"/>
      <c r="S25" s="173"/>
      <c r="T25" s="325"/>
      <c r="W25" s="243"/>
    </row>
    <row r="26" spans="1:23" x14ac:dyDescent="0.25">
      <c r="A26" s="5"/>
      <c r="B26" s="174" t="s">
        <v>500</v>
      </c>
      <c r="C26" s="183">
        <f>COUNTIF('Vendor Data entry'!G:G, "=1")</f>
        <v>5</v>
      </c>
      <c r="E26" s="5"/>
      <c r="F26" s="170"/>
      <c r="G26" s="5"/>
      <c r="H26" s="5"/>
      <c r="I26" s="187"/>
      <c r="J26" s="173"/>
      <c r="K26" s="173"/>
      <c r="L26" s="173"/>
      <c r="M26" s="173"/>
      <c r="N26" s="173"/>
      <c r="O26" s="173"/>
      <c r="P26" s="173"/>
      <c r="Q26" s="173"/>
      <c r="R26" s="173"/>
      <c r="S26" s="173"/>
      <c r="T26" s="245"/>
      <c r="W26" s="243"/>
    </row>
    <row r="27" spans="1:23" x14ac:dyDescent="0.25">
      <c r="A27" s="5"/>
      <c r="B27" s="174" t="s">
        <v>501</v>
      </c>
      <c r="C27" s="183">
        <f>COUNTIF('Vendor Data entry'!H:H, "=1")</f>
        <v>12</v>
      </c>
      <c r="E27" s="5"/>
      <c r="F27" s="170"/>
      <c r="G27" s="5"/>
      <c r="H27" s="5"/>
      <c r="I27" s="187"/>
      <c r="J27" s="173"/>
      <c r="K27" s="173"/>
      <c r="L27" s="173"/>
      <c r="M27" s="173"/>
      <c r="N27" s="173"/>
      <c r="O27" s="173"/>
      <c r="P27" s="173"/>
      <c r="Q27" s="173"/>
      <c r="R27" s="173"/>
      <c r="S27" s="173"/>
      <c r="T27" s="243"/>
      <c r="W27" s="243"/>
    </row>
    <row r="28" spans="1:23" x14ac:dyDescent="0.25">
      <c r="A28" s="5"/>
      <c r="B28" s="174" t="s">
        <v>502</v>
      </c>
      <c r="C28" s="183">
        <f>COUNTIF('Vendor Data entry'!I:I, "=1")</f>
        <v>5</v>
      </c>
      <c r="E28" s="5"/>
      <c r="F28" s="170"/>
      <c r="G28" s="5"/>
      <c r="H28" s="5"/>
      <c r="I28" s="187"/>
      <c r="J28" s="173"/>
      <c r="K28" s="173"/>
      <c r="L28" s="173"/>
      <c r="M28" s="173"/>
      <c r="N28" s="173"/>
      <c r="O28" s="173"/>
      <c r="P28" s="173"/>
      <c r="Q28" s="173"/>
      <c r="R28" s="173"/>
      <c r="S28" s="173"/>
      <c r="T28" s="243"/>
      <c r="W28" s="243"/>
    </row>
    <row r="29" spans="1:23" x14ac:dyDescent="0.25">
      <c r="A29" s="5"/>
      <c r="B29" s="174"/>
      <c r="E29" s="5"/>
      <c r="F29" s="170"/>
      <c r="G29" s="5"/>
      <c r="H29" s="5"/>
      <c r="I29" s="187"/>
      <c r="J29" s="173"/>
      <c r="K29" s="173"/>
      <c r="L29" s="173"/>
      <c r="M29" s="173"/>
      <c r="N29" s="173"/>
      <c r="O29" s="173"/>
      <c r="P29" s="173"/>
      <c r="Q29" s="173"/>
      <c r="R29" s="173"/>
      <c r="S29" s="173"/>
      <c r="T29" s="320"/>
      <c r="W29" s="243"/>
    </row>
    <row r="30" spans="1:23" x14ac:dyDescent="0.25">
      <c r="A30" s="5"/>
      <c r="B30" s="174"/>
      <c r="D30" s="175"/>
      <c r="E30" s="5"/>
      <c r="F30" s="170"/>
      <c r="G30" s="5"/>
      <c r="H30" s="5"/>
      <c r="I30" s="187"/>
      <c r="J30" s="173"/>
      <c r="K30" s="173"/>
      <c r="L30" s="173"/>
      <c r="M30" s="173"/>
      <c r="N30" s="173"/>
      <c r="O30" s="173"/>
      <c r="P30" s="173"/>
      <c r="Q30" s="173"/>
      <c r="R30" s="173"/>
      <c r="S30" s="173"/>
      <c r="T30" s="325"/>
      <c r="W30" s="245"/>
    </row>
    <row r="31" spans="1:23" x14ac:dyDescent="0.25">
      <c r="A31" s="5"/>
      <c r="B31" s="174"/>
      <c r="D31" s="175"/>
      <c r="E31" s="5"/>
      <c r="F31" s="170"/>
      <c r="G31" s="5"/>
      <c r="H31" s="5"/>
      <c r="I31" s="187"/>
      <c r="J31" s="173"/>
      <c r="K31" s="173"/>
      <c r="L31" s="173"/>
      <c r="M31" s="173"/>
      <c r="N31" s="173"/>
      <c r="O31" s="173"/>
      <c r="P31" s="173"/>
      <c r="Q31" s="173"/>
      <c r="R31" s="173"/>
      <c r="S31" s="173"/>
      <c r="T31" s="325"/>
      <c r="W31" s="245"/>
    </row>
    <row r="32" spans="1:23" x14ac:dyDescent="0.25">
      <c r="A32" s="5"/>
      <c r="B32" s="174"/>
      <c r="D32" s="175"/>
      <c r="E32" s="5"/>
      <c r="F32" s="170"/>
      <c r="G32" s="5"/>
      <c r="H32" s="5"/>
      <c r="I32" s="187"/>
      <c r="J32" s="173"/>
      <c r="K32" s="173"/>
      <c r="L32" s="173"/>
      <c r="M32" s="173"/>
      <c r="N32" s="173"/>
      <c r="O32" s="173"/>
      <c r="P32" s="173"/>
      <c r="Q32" s="173"/>
      <c r="R32" s="173"/>
      <c r="S32" s="173"/>
      <c r="W32" s="243"/>
    </row>
    <row r="33" spans="1:23" x14ac:dyDescent="0.25">
      <c r="A33" s="5"/>
      <c r="B33" s="174"/>
      <c r="D33" s="175"/>
      <c r="E33" s="5"/>
      <c r="F33" s="170"/>
      <c r="G33" s="5"/>
      <c r="H33" s="5"/>
      <c r="I33" s="187"/>
      <c r="J33" s="173"/>
      <c r="K33" s="173"/>
      <c r="L33" s="173"/>
      <c r="M33" s="173"/>
      <c r="N33" s="173"/>
      <c r="O33" s="173"/>
      <c r="P33" s="173"/>
      <c r="Q33" s="173"/>
      <c r="R33" s="173"/>
      <c r="S33" s="173"/>
      <c r="T33" s="325"/>
      <c r="W33" s="243"/>
    </row>
    <row r="34" spans="1:23" x14ac:dyDescent="0.25">
      <c r="A34" s="5"/>
      <c r="B34" s="5"/>
      <c r="E34" s="5"/>
      <c r="F34" s="5"/>
      <c r="G34" s="5"/>
      <c r="H34" s="5"/>
      <c r="I34" s="187"/>
      <c r="J34" s="173"/>
      <c r="K34" s="173"/>
      <c r="L34" s="173"/>
      <c r="M34" s="173"/>
      <c r="N34" s="173"/>
      <c r="O34" s="173"/>
      <c r="P34" s="173"/>
      <c r="Q34" s="173"/>
      <c r="R34" s="173"/>
      <c r="S34" s="173"/>
      <c r="T34" s="325"/>
      <c r="W34" s="243"/>
    </row>
    <row r="35" spans="1:23" ht="15" customHeight="1" x14ac:dyDescent="0.25">
      <c r="A35" s="138" t="s">
        <v>812</v>
      </c>
      <c r="B35" s="138"/>
      <c r="C35" s="138"/>
      <c r="D35" s="138"/>
      <c r="E35" s="138"/>
      <c r="F35" s="138"/>
      <c r="G35" s="138"/>
      <c r="H35" s="138"/>
      <c r="I35" s="138"/>
      <c r="J35" s="138" t="str">
        <f>A35</f>
        <v>VS#4: Value of farmers' markets to vendors</v>
      </c>
      <c r="K35" s="138"/>
      <c r="L35" s="138"/>
      <c r="M35" s="138"/>
      <c r="N35" s="138"/>
      <c r="O35" s="138"/>
      <c r="P35" s="138"/>
      <c r="Q35" s="138"/>
      <c r="R35" s="138"/>
      <c r="S35" s="138"/>
    </row>
    <row r="36" spans="1:23" x14ac:dyDescent="0.25">
      <c r="A36" s="5"/>
      <c r="B36" s="5"/>
      <c r="C36" s="5"/>
      <c r="D36" s="5"/>
      <c r="E36" s="5"/>
      <c r="F36" s="5"/>
      <c r="G36" s="5"/>
      <c r="H36" s="5"/>
      <c r="I36" s="187"/>
      <c r="J36" s="173"/>
      <c r="K36" s="173"/>
      <c r="L36" s="173"/>
      <c r="M36" s="173"/>
      <c r="N36" s="173"/>
      <c r="O36" s="173"/>
      <c r="P36" s="173"/>
      <c r="Q36" s="173"/>
      <c r="R36" s="173"/>
      <c r="S36" s="173"/>
      <c r="T36" s="243"/>
      <c r="W36" s="243"/>
    </row>
    <row r="37" spans="1:23" s="246" customFormat="1" ht="63" customHeight="1" x14ac:dyDescent="0.25">
      <c r="A37" s="16"/>
      <c r="B37" s="16"/>
      <c r="C37" s="16" t="s">
        <v>126</v>
      </c>
      <c r="D37" s="16" t="s">
        <v>127</v>
      </c>
      <c r="E37" s="16" t="s">
        <v>128</v>
      </c>
      <c r="F37" s="16" t="s">
        <v>129</v>
      </c>
      <c r="G37" s="16" t="s">
        <v>130</v>
      </c>
      <c r="H37" s="16"/>
      <c r="I37" s="196"/>
      <c r="J37" s="181"/>
      <c r="K37" s="181"/>
      <c r="L37" s="251" t="s">
        <v>1081</v>
      </c>
      <c r="M37" s="252"/>
      <c r="N37" s="252"/>
      <c r="O37" s="252"/>
      <c r="P37" s="490" t="s">
        <v>1091</v>
      </c>
      <c r="Q37" s="490"/>
      <c r="R37" s="490"/>
      <c r="S37" s="181"/>
      <c r="T37" s="243"/>
      <c r="W37" s="243"/>
    </row>
    <row r="38" spans="1:23" x14ac:dyDescent="0.25">
      <c r="A38" s="5"/>
      <c r="B38" s="5" t="s">
        <v>7</v>
      </c>
      <c r="C38" s="183">
        <f>COUNTIF('Vendor Data entry'!J:J, "=4")</f>
        <v>7</v>
      </c>
      <c r="D38" s="184">
        <f>C38/'Vendor Data entry'!$B$1</f>
        <v>0.19444444444444445</v>
      </c>
      <c r="E38" s="183">
        <f>COUNTIF('Vendor Data entry'!J:J, "=5")</f>
        <v>17</v>
      </c>
      <c r="F38" s="184">
        <f>E38/'Vendor Data entry'!$B$1</f>
        <v>0.47222222222222221</v>
      </c>
      <c r="G38" s="183">
        <f t="shared" ref="G38:G49" si="0">E38+C38</f>
        <v>24</v>
      </c>
      <c r="H38" s="183"/>
      <c r="I38" s="187"/>
      <c r="J38" s="173"/>
      <c r="K38" s="173"/>
      <c r="L38" s="500" t="s">
        <v>7</v>
      </c>
      <c r="M38" s="500"/>
      <c r="N38" s="501">
        <f>G38/'Vendor Data entry'!$B$1</f>
        <v>0.66666666666666663</v>
      </c>
      <c r="O38" s="501"/>
      <c r="P38" s="173"/>
      <c r="Q38" s="173"/>
      <c r="R38" s="173"/>
      <c r="S38" s="173"/>
      <c r="W38" s="245"/>
    </row>
    <row r="39" spans="1:23" x14ac:dyDescent="0.25">
      <c r="A39" s="5"/>
      <c r="B39" s="5" t="s">
        <v>8</v>
      </c>
      <c r="C39" s="183">
        <f>COUNTIF('Vendor Data entry'!K:K, "=4")</f>
        <v>10</v>
      </c>
      <c r="D39" s="184">
        <f>C39/'Vendor Data entry'!$B$1</f>
        <v>0.27777777777777779</v>
      </c>
      <c r="E39" s="183">
        <f>COUNTIF('Vendor Data entry'!K:K, "=5")</f>
        <v>11</v>
      </c>
      <c r="F39" s="184">
        <f>E39/'Vendor Data entry'!$B$1</f>
        <v>0.30555555555555558</v>
      </c>
      <c r="G39" s="183">
        <f t="shared" si="0"/>
        <v>21</v>
      </c>
      <c r="H39" s="183"/>
      <c r="I39" s="187"/>
      <c r="J39" s="173"/>
      <c r="K39" s="173"/>
      <c r="L39" s="500" t="s">
        <v>8</v>
      </c>
      <c r="M39" s="500"/>
      <c r="N39" s="501">
        <f>G39/'Vendor Data entry'!$B$1</f>
        <v>0.58333333333333337</v>
      </c>
      <c r="O39" s="501"/>
      <c r="P39" s="173"/>
      <c r="Q39" s="173"/>
      <c r="R39" s="173"/>
      <c r="S39" s="173"/>
    </row>
    <row r="40" spans="1:23" x14ac:dyDescent="0.25">
      <c r="A40" s="5"/>
      <c r="B40" s="5" t="s">
        <v>9</v>
      </c>
      <c r="C40" s="183">
        <f>COUNTIF('Vendor Data entry'!L:L, "=4")</f>
        <v>7</v>
      </c>
      <c r="D40" s="184">
        <f>C40/'Vendor Data entry'!$B$1</f>
        <v>0.19444444444444445</v>
      </c>
      <c r="E40" s="183">
        <f>COUNTIF('Vendor Data entry'!L:L, "=5")</f>
        <v>15</v>
      </c>
      <c r="F40" s="184">
        <f>E40/'Vendor Data entry'!$B$1</f>
        <v>0.41666666666666669</v>
      </c>
      <c r="G40" s="183">
        <f t="shared" si="0"/>
        <v>22</v>
      </c>
      <c r="H40" s="183"/>
      <c r="I40" s="187"/>
      <c r="J40" s="173"/>
      <c r="K40" s="173"/>
      <c r="L40" s="500" t="s">
        <v>9</v>
      </c>
      <c r="M40" s="500"/>
      <c r="N40" s="501">
        <f>G40/'Vendor Data entry'!$B$1</f>
        <v>0.61111111111111116</v>
      </c>
      <c r="O40" s="501"/>
      <c r="P40" s="173"/>
      <c r="Q40" s="173"/>
      <c r="R40" s="173"/>
      <c r="S40" s="173"/>
    </row>
    <row r="41" spans="1:23" x14ac:dyDescent="0.25">
      <c r="A41" s="5"/>
      <c r="B41" s="5" t="s">
        <v>120</v>
      </c>
      <c r="C41" s="183">
        <f>COUNTIF('Vendor Data entry'!M:M, "=4")</f>
        <v>12</v>
      </c>
      <c r="D41" s="184">
        <f>C41/'Vendor Data entry'!$B$1</f>
        <v>0.33333333333333331</v>
      </c>
      <c r="E41" s="183">
        <f>COUNTIF('Vendor Data entry'!M:M, "=5")</f>
        <v>13</v>
      </c>
      <c r="F41" s="184">
        <f>E41/'Vendor Data entry'!$B$1</f>
        <v>0.3611111111111111</v>
      </c>
      <c r="G41" s="183">
        <f t="shared" si="0"/>
        <v>25</v>
      </c>
      <c r="H41" s="183"/>
      <c r="I41" s="187"/>
      <c r="J41" s="173"/>
      <c r="K41" s="173"/>
      <c r="L41" s="500" t="s">
        <v>120</v>
      </c>
      <c r="M41" s="500"/>
      <c r="N41" s="501">
        <f>G41/'Vendor Data entry'!$B$1</f>
        <v>0.69444444444444442</v>
      </c>
      <c r="O41" s="501"/>
      <c r="P41" s="173"/>
      <c r="Q41" s="173"/>
      <c r="R41" s="173"/>
      <c r="S41" s="173"/>
    </row>
    <row r="42" spans="1:23" x14ac:dyDescent="0.25">
      <c r="A42" s="5"/>
      <c r="B42" s="5" t="s">
        <v>11</v>
      </c>
      <c r="C42" s="183">
        <f>COUNTIF('Vendor Data entry'!N:N, "=4")</f>
        <v>12</v>
      </c>
      <c r="D42" s="184">
        <f>C42/'Vendor Data entry'!$B$1</f>
        <v>0.33333333333333331</v>
      </c>
      <c r="E42" s="183">
        <f>COUNTIF('Vendor Data entry'!N:N, "=5")</f>
        <v>7</v>
      </c>
      <c r="F42" s="184">
        <f>E42/'Vendor Data entry'!$B$1</f>
        <v>0.19444444444444445</v>
      </c>
      <c r="G42" s="183">
        <f t="shared" si="0"/>
        <v>19</v>
      </c>
      <c r="H42" s="183"/>
      <c r="I42" s="187"/>
      <c r="J42" s="173"/>
      <c r="K42" s="173"/>
      <c r="L42" s="500" t="s">
        <v>11</v>
      </c>
      <c r="M42" s="500"/>
      <c r="N42" s="501">
        <f>G42/'Vendor Data entry'!$B$1</f>
        <v>0.52777777777777779</v>
      </c>
      <c r="O42" s="501"/>
      <c r="P42" s="173"/>
      <c r="Q42" s="173"/>
      <c r="R42" s="173"/>
      <c r="S42" s="173"/>
    </row>
    <row r="43" spans="1:23" x14ac:dyDescent="0.25">
      <c r="A43" s="5"/>
      <c r="B43" s="5" t="s">
        <v>121</v>
      </c>
      <c r="C43" s="183">
        <f>COUNTIF('Vendor Data entry'!O:O, "=4")</f>
        <v>10</v>
      </c>
      <c r="D43" s="184">
        <f>C43/'Vendor Data entry'!$B$1</f>
        <v>0.27777777777777779</v>
      </c>
      <c r="E43" s="183">
        <f>COUNTIF('Vendor Data entry'!O:O, "=5")</f>
        <v>12</v>
      </c>
      <c r="F43" s="184">
        <f>E43/'Vendor Data entry'!$B$1</f>
        <v>0.33333333333333331</v>
      </c>
      <c r="G43" s="183">
        <f t="shared" si="0"/>
        <v>22</v>
      </c>
      <c r="H43" s="183"/>
      <c r="I43" s="187"/>
      <c r="J43" s="173"/>
      <c r="K43" s="173"/>
      <c r="L43" s="500" t="s">
        <v>121</v>
      </c>
      <c r="M43" s="500"/>
      <c r="N43" s="501">
        <f>G43/'Vendor Data entry'!$B$1</f>
        <v>0.61111111111111116</v>
      </c>
      <c r="O43" s="501"/>
      <c r="P43" s="173"/>
      <c r="Q43" s="173"/>
      <c r="R43" s="173"/>
      <c r="S43" s="173"/>
    </row>
    <row r="44" spans="1:23" x14ac:dyDescent="0.25">
      <c r="A44" s="5"/>
      <c r="B44" s="5" t="s">
        <v>122</v>
      </c>
      <c r="C44" s="183">
        <f>COUNTIF('Vendor Data entry'!P:P, "=4")</f>
        <v>7</v>
      </c>
      <c r="D44" s="184">
        <f>C44/'Vendor Data entry'!$B$1</f>
        <v>0.19444444444444445</v>
      </c>
      <c r="E44" s="183">
        <f>COUNTIF('Vendor Data entry'!P:P, "=5")</f>
        <v>17</v>
      </c>
      <c r="F44" s="184">
        <f>E44/'Vendor Data entry'!$B$1</f>
        <v>0.47222222222222221</v>
      </c>
      <c r="G44" s="183">
        <f t="shared" si="0"/>
        <v>24</v>
      </c>
      <c r="H44" s="183"/>
      <c r="I44" s="187"/>
      <c r="J44" s="173"/>
      <c r="K44" s="173"/>
      <c r="L44" s="500" t="s">
        <v>122</v>
      </c>
      <c r="M44" s="500"/>
      <c r="N44" s="501">
        <f>G44/'Vendor Data entry'!$B$1</f>
        <v>0.66666666666666663</v>
      </c>
      <c r="O44" s="501"/>
      <c r="P44" s="173"/>
      <c r="Q44" s="173"/>
      <c r="R44" s="173"/>
      <c r="S44" s="173"/>
    </row>
    <row r="45" spans="1:23" x14ac:dyDescent="0.25">
      <c r="A45" s="5"/>
      <c r="B45" s="5" t="s">
        <v>123</v>
      </c>
      <c r="C45" s="183">
        <f>COUNTIF('Vendor Data entry'!Q:Q, "=4")</f>
        <v>10</v>
      </c>
      <c r="D45" s="184">
        <f>C45/'Vendor Data entry'!$B$1</f>
        <v>0.27777777777777779</v>
      </c>
      <c r="E45" s="183">
        <f>COUNTIF('Vendor Data entry'!Q:Q, "=5")</f>
        <v>14</v>
      </c>
      <c r="F45" s="184">
        <f>E45/'Vendor Data entry'!$B$1</f>
        <v>0.3888888888888889</v>
      </c>
      <c r="G45" s="183">
        <f t="shared" si="0"/>
        <v>24</v>
      </c>
      <c r="H45" s="183"/>
      <c r="I45" s="187"/>
      <c r="J45" s="173"/>
      <c r="K45" s="173"/>
      <c r="L45" s="500" t="s">
        <v>123</v>
      </c>
      <c r="M45" s="500"/>
      <c r="N45" s="501">
        <f>G45/'Vendor Data entry'!$B$1</f>
        <v>0.66666666666666663</v>
      </c>
      <c r="O45" s="501"/>
      <c r="P45" s="173"/>
      <c r="Q45" s="173"/>
      <c r="R45" s="173"/>
      <c r="S45" s="173"/>
    </row>
    <row r="46" spans="1:23" x14ac:dyDescent="0.25">
      <c r="A46" s="5"/>
      <c r="B46" s="5" t="s">
        <v>124</v>
      </c>
      <c r="C46" s="183">
        <f>COUNTIF('Vendor Data entry'!R:R, "=4")</f>
        <v>13</v>
      </c>
      <c r="D46" s="184">
        <f>C46/'Vendor Data entry'!$B$1</f>
        <v>0.3611111111111111</v>
      </c>
      <c r="E46" s="183">
        <f>COUNTIF('Vendor Data entry'!R:R, "=5")</f>
        <v>4</v>
      </c>
      <c r="F46" s="184">
        <f>E46/'Vendor Data entry'!$B$1</f>
        <v>0.1111111111111111</v>
      </c>
      <c r="G46" s="183">
        <f t="shared" si="0"/>
        <v>17</v>
      </c>
      <c r="H46" s="183"/>
      <c r="I46" s="187"/>
      <c r="J46" s="173"/>
      <c r="K46" s="173"/>
      <c r="L46" s="500" t="s">
        <v>124</v>
      </c>
      <c r="M46" s="500"/>
      <c r="N46" s="501">
        <f>G46/'Vendor Data entry'!$B$1</f>
        <v>0.47222222222222221</v>
      </c>
      <c r="O46" s="501"/>
      <c r="P46" s="173"/>
      <c r="Q46" s="173"/>
      <c r="R46" s="173"/>
      <c r="S46" s="173"/>
    </row>
    <row r="47" spans="1:23" x14ac:dyDescent="0.25">
      <c r="A47" s="5"/>
      <c r="B47" s="5" t="s">
        <v>125</v>
      </c>
      <c r="C47" s="183">
        <f>COUNTIF('Vendor Data entry'!S:S, "=4")</f>
        <v>15</v>
      </c>
      <c r="D47" s="184">
        <f>C47/'Vendor Data entry'!$B$1</f>
        <v>0.41666666666666669</v>
      </c>
      <c r="E47" s="183">
        <f>COUNTIF('Vendor Data entry'!S:S, "=5")</f>
        <v>2</v>
      </c>
      <c r="F47" s="184">
        <f>E47/'Vendor Data entry'!$B$1</f>
        <v>5.5555555555555552E-2</v>
      </c>
      <c r="G47" s="183">
        <f t="shared" si="0"/>
        <v>17</v>
      </c>
      <c r="H47" s="183"/>
      <c r="I47" s="187"/>
      <c r="J47" s="173"/>
      <c r="K47" s="173"/>
      <c r="L47" s="500" t="s">
        <v>125</v>
      </c>
      <c r="M47" s="500"/>
      <c r="N47" s="501">
        <f>G47/'Vendor Data entry'!$B$1</f>
        <v>0.47222222222222221</v>
      </c>
      <c r="O47" s="501"/>
      <c r="P47" s="173"/>
      <c r="Q47" s="173"/>
      <c r="R47" s="173"/>
      <c r="S47" s="173"/>
    </row>
    <row r="48" spans="1:23" x14ac:dyDescent="0.25">
      <c r="A48" s="5"/>
      <c r="B48" s="5" t="s">
        <v>17</v>
      </c>
      <c r="C48" s="183">
        <f>COUNTIF('Vendor Data entry'!T:T, "=4")</f>
        <v>9</v>
      </c>
      <c r="D48" s="184">
        <f>C48/'Vendor Data entry'!$B$1</f>
        <v>0.25</v>
      </c>
      <c r="E48" s="183">
        <f>COUNTIF('Vendor Data entry'!T:T, "=5")</f>
        <v>13</v>
      </c>
      <c r="F48" s="184">
        <f>E48/'Vendor Data entry'!$B$1</f>
        <v>0.3611111111111111</v>
      </c>
      <c r="G48" s="183">
        <f t="shared" si="0"/>
        <v>22</v>
      </c>
      <c r="H48" s="183"/>
      <c r="I48" s="187"/>
      <c r="J48" s="173"/>
      <c r="K48" s="173"/>
      <c r="L48" s="500" t="s">
        <v>17</v>
      </c>
      <c r="M48" s="500"/>
      <c r="N48" s="501">
        <f>G48/'Vendor Data entry'!$B$1</f>
        <v>0.61111111111111116</v>
      </c>
      <c r="O48" s="501"/>
      <c r="P48" s="173"/>
      <c r="Q48" s="173"/>
      <c r="R48" s="173"/>
      <c r="S48" s="173"/>
    </row>
    <row r="49" spans="1:19" x14ac:dyDescent="0.25">
      <c r="A49" s="5"/>
      <c r="B49" s="5" t="s">
        <v>18</v>
      </c>
      <c r="C49" s="183">
        <f>COUNTIF('Vendor Data entry'!U:U, "=4")</f>
        <v>10</v>
      </c>
      <c r="D49" s="184">
        <f>C49/'Vendor Data entry'!$B$1</f>
        <v>0.27777777777777779</v>
      </c>
      <c r="E49" s="183">
        <f>COUNTIF('Vendor Data entry'!U:U, "=5")</f>
        <v>15</v>
      </c>
      <c r="F49" s="184">
        <f>E49/'Vendor Data entry'!$B$1</f>
        <v>0.41666666666666669</v>
      </c>
      <c r="G49" s="183">
        <f t="shared" si="0"/>
        <v>25</v>
      </c>
      <c r="H49" s="183"/>
      <c r="I49" s="187"/>
      <c r="J49" s="173"/>
      <c r="K49" s="173"/>
      <c r="L49" s="500" t="s">
        <v>18</v>
      </c>
      <c r="M49" s="500"/>
      <c r="N49" s="501">
        <f>G49/'Vendor Data entry'!$B$1</f>
        <v>0.69444444444444442</v>
      </c>
      <c r="O49" s="501"/>
      <c r="P49" s="173"/>
      <c r="Q49" s="173"/>
      <c r="R49" s="173"/>
      <c r="S49" s="173"/>
    </row>
    <row r="50" spans="1:19" x14ac:dyDescent="0.25">
      <c r="A50" s="5"/>
      <c r="B50" s="5"/>
      <c r="C50" s="5"/>
      <c r="D50" s="5"/>
      <c r="E50" s="5"/>
      <c r="F50" s="5"/>
      <c r="G50" s="5"/>
      <c r="H50" s="5"/>
      <c r="I50" s="187"/>
      <c r="J50" s="173"/>
      <c r="K50" s="173"/>
      <c r="L50" s="492" t="s">
        <v>665</v>
      </c>
      <c r="M50" s="492"/>
      <c r="N50" s="492"/>
      <c r="O50" s="492"/>
      <c r="P50" s="173"/>
      <c r="Q50" s="173"/>
      <c r="R50" s="173"/>
      <c r="S50" s="173"/>
    </row>
    <row r="51" spans="1:19" x14ac:dyDescent="0.25">
      <c r="A51" s="5"/>
      <c r="B51" s="5"/>
      <c r="C51" s="5"/>
      <c r="D51" s="5"/>
      <c r="E51" s="5"/>
      <c r="F51" s="5"/>
      <c r="G51" s="5"/>
      <c r="H51" s="5"/>
      <c r="I51" s="187"/>
      <c r="J51" s="173"/>
      <c r="K51" s="173"/>
      <c r="L51" s="492"/>
      <c r="M51" s="492"/>
      <c r="N51" s="492"/>
      <c r="O51" s="492"/>
      <c r="P51" s="173"/>
      <c r="Q51" s="173"/>
      <c r="R51" s="173"/>
      <c r="S51" s="173"/>
    </row>
    <row r="52" spans="1:19" x14ac:dyDescent="0.25">
      <c r="A52" s="138" t="s">
        <v>813</v>
      </c>
      <c r="B52" s="138"/>
      <c r="C52" s="138"/>
      <c r="D52" s="138"/>
      <c r="E52" s="138"/>
      <c r="F52" s="138"/>
      <c r="G52" s="138"/>
      <c r="H52" s="138"/>
      <c r="I52" s="138"/>
      <c r="J52" s="138" t="str">
        <f>A52</f>
        <v>VS#7: Vendor Relationship Mapping</v>
      </c>
      <c r="K52" s="138"/>
      <c r="L52" s="138"/>
      <c r="M52" s="138"/>
      <c r="N52" s="138"/>
      <c r="O52" s="138"/>
      <c r="P52" s="138"/>
      <c r="Q52" s="138"/>
      <c r="R52" s="138"/>
      <c r="S52" s="138"/>
    </row>
    <row r="53" spans="1:19" x14ac:dyDescent="0.25">
      <c r="A53" s="5"/>
      <c r="B53" s="5"/>
      <c r="C53" s="5"/>
      <c r="D53" s="5"/>
      <c r="E53" s="5"/>
      <c r="F53" s="5"/>
      <c r="G53" s="5"/>
      <c r="H53" s="5"/>
      <c r="I53" s="187"/>
      <c r="J53" s="173"/>
      <c r="K53" s="173"/>
      <c r="L53" s="173"/>
      <c r="M53" s="173"/>
      <c r="N53" s="173"/>
      <c r="O53" s="173"/>
      <c r="P53" s="173"/>
      <c r="Q53" s="173"/>
      <c r="R53" s="173"/>
      <c r="S53" s="173"/>
    </row>
    <row r="54" spans="1:19" x14ac:dyDescent="0.25">
      <c r="A54" s="5"/>
      <c r="B54" s="48" t="s">
        <v>132</v>
      </c>
      <c r="C54" s="48" t="s">
        <v>133</v>
      </c>
      <c r="D54" s="48" t="s">
        <v>157</v>
      </c>
      <c r="E54" s="5"/>
      <c r="F54" s="5"/>
      <c r="G54" s="5"/>
      <c r="H54" s="5"/>
      <c r="I54" s="187"/>
      <c r="J54" s="173"/>
      <c r="K54" s="173"/>
      <c r="L54" s="173"/>
      <c r="M54" s="173"/>
      <c r="N54" s="173"/>
      <c r="O54" s="173"/>
      <c r="P54" s="173"/>
      <c r="Q54" s="173"/>
      <c r="R54" s="173"/>
      <c r="S54" s="173"/>
    </row>
    <row r="55" spans="1:19" x14ac:dyDescent="0.25">
      <c r="A55" s="5"/>
      <c r="B55" s="5" t="s">
        <v>138</v>
      </c>
      <c r="C55" s="183">
        <f>COUNTIF('Vendor Data entry'!X:AB, "=1")</f>
        <v>9</v>
      </c>
      <c r="D55" s="184">
        <f>C55/'Vendor Data entry'!$B$1</f>
        <v>0.25</v>
      </c>
      <c r="E55" s="5"/>
      <c r="F55" s="5"/>
      <c r="G55" s="5"/>
      <c r="H55" s="5"/>
      <c r="I55" s="187"/>
      <c r="J55" s="173"/>
      <c r="K55" s="173" t="s">
        <v>250</v>
      </c>
      <c r="L55" s="173"/>
      <c r="M55" s="173"/>
      <c r="N55" s="173"/>
      <c r="O55" s="173"/>
      <c r="P55" s="173"/>
      <c r="Q55" s="173"/>
      <c r="R55" s="173"/>
      <c r="S55" s="173"/>
    </row>
    <row r="56" spans="1:19" x14ac:dyDescent="0.25">
      <c r="A56" s="5"/>
      <c r="B56" s="5" t="s">
        <v>134</v>
      </c>
      <c r="C56" s="183">
        <f>COUNTIF('Vendor Data entry'!X:AB, "=2")</f>
        <v>9</v>
      </c>
      <c r="D56" s="184">
        <f>C56/'Vendor Data entry'!$B$1</f>
        <v>0.25</v>
      </c>
      <c r="E56" s="5"/>
      <c r="F56" s="5"/>
      <c r="G56" s="5"/>
      <c r="H56" s="5"/>
      <c r="I56" s="187"/>
      <c r="J56" s="173"/>
      <c r="K56" s="173"/>
      <c r="L56" s="173"/>
      <c r="M56" s="173"/>
      <c r="N56" s="173"/>
      <c r="O56" s="173"/>
      <c r="P56" s="173"/>
      <c r="Q56" s="173"/>
      <c r="R56" s="173"/>
      <c r="S56" s="173"/>
    </row>
    <row r="57" spans="1:19" x14ac:dyDescent="0.25">
      <c r="A57" s="5"/>
      <c r="B57" s="5" t="s">
        <v>135</v>
      </c>
      <c r="C57" s="183">
        <f>COUNTIF('Vendor Data entry'!X:AB, "=3")</f>
        <v>8</v>
      </c>
      <c r="D57" s="184">
        <f>C57/'Vendor Data entry'!$B$1</f>
        <v>0.22222222222222221</v>
      </c>
      <c r="E57" s="5"/>
      <c r="F57" s="5"/>
      <c r="G57" s="5"/>
      <c r="H57" s="5"/>
      <c r="I57" s="187"/>
      <c r="J57" s="173"/>
      <c r="K57" s="173"/>
      <c r="L57" s="173"/>
      <c r="M57" s="173"/>
      <c r="N57" s="173"/>
      <c r="O57" s="173"/>
      <c r="P57" s="173"/>
      <c r="Q57" s="173"/>
      <c r="R57" s="173"/>
      <c r="S57" s="173"/>
    </row>
    <row r="58" spans="1:19" x14ac:dyDescent="0.25">
      <c r="A58" s="5"/>
      <c r="B58" s="5" t="s">
        <v>136</v>
      </c>
      <c r="C58" s="183">
        <f>COUNTIF('Vendor Data entry'!X:AB, "=4")</f>
        <v>10</v>
      </c>
      <c r="D58" s="184">
        <f>C58/'Vendor Data entry'!$B$1</f>
        <v>0.27777777777777779</v>
      </c>
      <c r="E58" s="5"/>
      <c r="F58" s="5"/>
      <c r="G58" s="5"/>
      <c r="H58" s="5"/>
      <c r="I58" s="187"/>
      <c r="J58" s="173"/>
      <c r="K58" s="173"/>
      <c r="L58" s="173"/>
      <c r="M58" s="173"/>
      <c r="N58" s="173"/>
      <c r="O58" s="173"/>
      <c r="P58" s="173"/>
      <c r="Q58" s="173"/>
      <c r="R58" s="173"/>
      <c r="S58" s="173"/>
    </row>
    <row r="59" spans="1:19" x14ac:dyDescent="0.25">
      <c r="A59" s="5"/>
      <c r="B59" s="5" t="s">
        <v>137</v>
      </c>
      <c r="C59" s="183">
        <f>COUNTIF('Vendor Data entry'!X:AB, "=5")</f>
        <v>7</v>
      </c>
      <c r="D59" s="184">
        <f>C59/'Vendor Data entry'!$B$1</f>
        <v>0.19444444444444445</v>
      </c>
      <c r="E59" s="5"/>
      <c r="F59" s="5"/>
      <c r="G59" s="5"/>
      <c r="H59" s="5"/>
      <c r="I59" s="187"/>
      <c r="J59" s="173"/>
      <c r="K59" s="173"/>
      <c r="L59" s="173"/>
      <c r="M59" s="173"/>
      <c r="N59" s="173"/>
      <c r="O59" s="173"/>
      <c r="P59" s="173"/>
      <c r="Q59" s="173"/>
      <c r="R59" s="173"/>
      <c r="S59" s="173"/>
    </row>
    <row r="60" spans="1:19" x14ac:dyDescent="0.25">
      <c r="A60" s="5"/>
      <c r="B60" s="5" t="s">
        <v>139</v>
      </c>
      <c r="C60" s="183">
        <f>COUNTIF('Vendor Data entry'!X:AB, "=6")</f>
        <v>10</v>
      </c>
      <c r="D60" s="184">
        <f>C60/'Vendor Data entry'!$B$1</f>
        <v>0.27777777777777779</v>
      </c>
      <c r="E60" s="5"/>
      <c r="F60" s="5"/>
      <c r="G60" s="5"/>
      <c r="H60" s="5"/>
      <c r="I60" s="187"/>
      <c r="J60" s="173"/>
      <c r="K60" s="173"/>
      <c r="L60" s="173"/>
      <c r="M60" s="173"/>
      <c r="N60" s="173"/>
      <c r="O60" s="173"/>
      <c r="P60" s="173"/>
      <c r="Q60" s="173"/>
      <c r="R60" s="173"/>
      <c r="S60" s="173"/>
    </row>
    <row r="61" spans="1:19" x14ac:dyDescent="0.25">
      <c r="A61" s="5"/>
      <c r="B61" s="5" t="s">
        <v>140</v>
      </c>
      <c r="C61" s="183">
        <f>COUNTIF('Vendor Data entry'!X:AB, "=7")</f>
        <v>4</v>
      </c>
      <c r="D61" s="184">
        <f>C61/'Vendor Data entry'!$B$1</f>
        <v>0.1111111111111111</v>
      </c>
      <c r="E61" s="5"/>
      <c r="F61" s="5"/>
      <c r="G61" s="5"/>
      <c r="H61" s="5"/>
      <c r="I61" s="187"/>
      <c r="J61" s="173"/>
      <c r="K61" s="173"/>
      <c r="L61" s="173"/>
      <c r="M61" s="173"/>
      <c r="N61" s="173"/>
      <c r="O61" s="173"/>
      <c r="P61" s="173"/>
      <c r="Q61" s="173"/>
      <c r="R61" s="173"/>
      <c r="S61" s="173"/>
    </row>
    <row r="62" spans="1:19" x14ac:dyDescent="0.25">
      <c r="A62" s="5"/>
      <c r="B62" s="5" t="s">
        <v>141</v>
      </c>
      <c r="C62" s="183">
        <f>COUNTIF('Vendor Data entry'!X:AB, "=8")</f>
        <v>2</v>
      </c>
      <c r="D62" s="184">
        <f>C62/'Vendor Data entry'!$B$1</f>
        <v>5.5555555555555552E-2</v>
      </c>
      <c r="E62" s="5"/>
      <c r="F62" s="5"/>
      <c r="G62" s="5"/>
      <c r="H62" s="5"/>
      <c r="I62" s="187"/>
      <c r="J62" s="173"/>
      <c r="K62" s="173"/>
      <c r="L62" s="173"/>
      <c r="M62" s="173"/>
      <c r="N62" s="173"/>
      <c r="O62" s="173"/>
      <c r="P62" s="173"/>
      <c r="Q62" s="173"/>
      <c r="R62" s="173"/>
      <c r="S62" s="173"/>
    </row>
    <row r="63" spans="1:19" x14ac:dyDescent="0.25">
      <c r="A63" s="5"/>
      <c r="B63" s="5" t="s">
        <v>142</v>
      </c>
      <c r="C63" s="183">
        <f>COUNTIF('Vendor Data entry'!X:AB, "=9")</f>
        <v>1</v>
      </c>
      <c r="D63" s="184">
        <f>C63/'Vendor Data entry'!$B$1</f>
        <v>2.7777777777777776E-2</v>
      </c>
      <c r="E63" s="5"/>
      <c r="F63" s="5"/>
      <c r="G63" s="5"/>
      <c r="H63" s="5"/>
      <c r="I63" s="187"/>
      <c r="J63" s="173"/>
      <c r="K63" s="173"/>
      <c r="L63" s="173"/>
      <c r="M63" s="173"/>
      <c r="N63" s="173"/>
      <c r="O63" s="173"/>
      <c r="P63" s="173"/>
      <c r="Q63" s="173"/>
      <c r="R63" s="173"/>
      <c r="S63" s="173"/>
    </row>
    <row r="64" spans="1:19" x14ac:dyDescent="0.25">
      <c r="A64" s="5"/>
      <c r="B64" s="5" t="s">
        <v>143</v>
      </c>
      <c r="C64" s="183">
        <f>COUNTIF('Vendor Data entry'!X:AB, "=10")</f>
        <v>2</v>
      </c>
      <c r="D64" s="184">
        <f>C64/'Vendor Data entry'!$B$1</f>
        <v>5.5555555555555552E-2</v>
      </c>
      <c r="E64" s="5"/>
      <c r="F64" s="5"/>
      <c r="G64" s="5"/>
      <c r="H64" s="5"/>
      <c r="I64" s="187"/>
      <c r="J64" s="173"/>
      <c r="K64" s="173"/>
      <c r="L64" s="173"/>
      <c r="M64" s="173"/>
      <c r="N64" s="173"/>
      <c r="O64" s="173"/>
      <c r="P64" s="173"/>
      <c r="Q64" s="173"/>
      <c r="R64" s="173"/>
      <c r="S64" s="173"/>
    </row>
    <row r="65" spans="1:19" x14ac:dyDescent="0.25">
      <c r="A65" s="5"/>
      <c r="B65" s="5" t="s">
        <v>144</v>
      </c>
      <c r="C65" s="183">
        <f>COUNTIF('Vendor Data entry'!X:AB, "=11")</f>
        <v>21</v>
      </c>
      <c r="D65" s="184">
        <f>C65/'Vendor Data entry'!$B$1</f>
        <v>0.58333333333333337</v>
      </c>
      <c r="E65" s="5"/>
      <c r="F65" s="5"/>
      <c r="G65" s="5"/>
      <c r="H65" s="5"/>
      <c r="I65" s="187"/>
      <c r="J65" s="173"/>
      <c r="K65" s="173"/>
      <c r="L65" s="173"/>
      <c r="M65" s="173"/>
      <c r="N65" s="173"/>
      <c r="O65" s="173"/>
      <c r="P65" s="173"/>
      <c r="Q65" s="173"/>
      <c r="R65" s="173"/>
      <c r="S65" s="173"/>
    </row>
    <row r="66" spans="1:19" x14ac:dyDescent="0.25">
      <c r="A66" s="5"/>
      <c r="B66" s="99" t="s">
        <v>482</v>
      </c>
      <c r="C66" s="183">
        <f>COUNTIF('Vendor Data entry'!X:AB, "=13")</f>
        <v>0</v>
      </c>
      <c r="D66" s="184">
        <f>C66/'Vendor Data entry'!$B$1</f>
        <v>0</v>
      </c>
      <c r="E66" s="5"/>
      <c r="F66" s="5"/>
      <c r="G66" s="5"/>
      <c r="H66" s="5"/>
      <c r="I66" s="187"/>
      <c r="J66" s="173"/>
      <c r="K66" s="173"/>
      <c r="L66" s="173"/>
      <c r="M66" s="173"/>
      <c r="N66" s="173"/>
      <c r="O66" s="173"/>
      <c r="P66" s="173"/>
      <c r="Q66" s="173"/>
      <c r="R66" s="173"/>
      <c r="S66" s="173"/>
    </row>
    <row r="67" spans="1:19" x14ac:dyDescent="0.25">
      <c r="A67" s="5"/>
      <c r="B67" s="5" t="s">
        <v>145</v>
      </c>
      <c r="C67" s="183">
        <f>COUNTIF('Vendor Data entry'!X:AB, "=1")</f>
        <v>9</v>
      </c>
      <c r="D67" s="184">
        <f>C67/'Vendor Data entry'!$B$1</f>
        <v>0.25</v>
      </c>
      <c r="E67" s="5"/>
      <c r="F67" s="5"/>
      <c r="G67" s="5"/>
      <c r="H67" s="5"/>
      <c r="I67" s="187"/>
      <c r="J67" s="173"/>
      <c r="K67" s="173"/>
      <c r="L67" s="173"/>
      <c r="M67" s="173"/>
      <c r="N67" s="173"/>
      <c r="O67" s="173"/>
      <c r="P67" s="173"/>
      <c r="Q67" s="173"/>
      <c r="R67" s="173"/>
      <c r="S67" s="173"/>
    </row>
    <row r="68" spans="1:19" x14ac:dyDescent="0.25">
      <c r="A68" s="5"/>
      <c r="B68" s="5" t="s">
        <v>146</v>
      </c>
      <c r="C68" s="183">
        <f>COUNTIF('Vendor Data entry'!X:AB, "=15")</f>
        <v>0</v>
      </c>
      <c r="D68" s="184">
        <f>C68/'Vendor Data entry'!$B$1</f>
        <v>0</v>
      </c>
      <c r="E68" s="5"/>
      <c r="F68" s="5"/>
      <c r="G68" s="5"/>
      <c r="H68" s="5"/>
      <c r="I68" s="187"/>
      <c r="J68" s="173"/>
      <c r="K68" s="173"/>
      <c r="L68" s="173"/>
      <c r="M68" s="173"/>
      <c r="N68" s="173"/>
      <c r="O68" s="173"/>
      <c r="P68" s="173"/>
      <c r="Q68" s="173"/>
      <c r="R68" s="173"/>
      <c r="S68" s="173"/>
    </row>
    <row r="69" spans="1:19" x14ac:dyDescent="0.25">
      <c r="A69" s="5"/>
      <c r="B69" s="5" t="s">
        <v>147</v>
      </c>
      <c r="C69" s="183">
        <f>COUNTIF('Vendor Data entry'!X:AB, "=16")</f>
        <v>1</v>
      </c>
      <c r="D69" s="184">
        <f>C69/'Vendor Data entry'!$B$1</f>
        <v>2.7777777777777776E-2</v>
      </c>
      <c r="E69" s="5"/>
      <c r="F69" s="5"/>
      <c r="G69" s="5"/>
      <c r="H69" s="5"/>
      <c r="I69" s="187"/>
      <c r="J69" s="173"/>
      <c r="K69" s="173"/>
      <c r="L69" s="173"/>
      <c r="M69" s="173"/>
      <c r="N69" s="173"/>
      <c r="O69" s="173"/>
      <c r="P69" s="173"/>
      <c r="Q69" s="173"/>
      <c r="R69" s="173"/>
      <c r="S69" s="173"/>
    </row>
    <row r="70" spans="1:19" x14ac:dyDescent="0.25">
      <c r="A70" s="5"/>
      <c r="B70" s="5" t="s">
        <v>148</v>
      </c>
      <c r="C70" s="183">
        <f>COUNTIF('Vendor Data entry'!X:AB, "=17")</f>
        <v>4</v>
      </c>
      <c r="D70" s="184">
        <f>C70/'Vendor Data entry'!$B$1</f>
        <v>0.1111111111111111</v>
      </c>
      <c r="E70" s="5"/>
      <c r="F70" s="5"/>
      <c r="G70" s="5"/>
      <c r="H70" s="5"/>
      <c r="I70" s="187"/>
      <c r="J70" s="173"/>
      <c r="K70" s="173"/>
      <c r="L70" s="173"/>
      <c r="M70" s="173"/>
      <c r="N70" s="173"/>
      <c r="O70" s="173"/>
      <c r="P70" s="173"/>
      <c r="Q70" s="173"/>
      <c r="R70" s="173"/>
      <c r="S70" s="173"/>
    </row>
    <row r="71" spans="1:19" x14ac:dyDescent="0.25">
      <c r="A71" s="5"/>
      <c r="B71" s="5" t="s">
        <v>149</v>
      </c>
      <c r="C71" s="183">
        <f>COUNTIF('Vendor Data entry'!X:AB, "=18")</f>
        <v>7</v>
      </c>
      <c r="D71" s="184">
        <f>C71/'Vendor Data entry'!$B$1</f>
        <v>0.19444444444444445</v>
      </c>
      <c r="E71" s="5"/>
      <c r="F71" s="5"/>
      <c r="G71" s="5"/>
      <c r="H71" s="5"/>
      <c r="I71" s="187"/>
      <c r="J71" s="173"/>
      <c r="K71" s="173"/>
      <c r="L71" s="173"/>
      <c r="M71" s="173"/>
      <c r="N71" s="173"/>
      <c r="O71" s="173"/>
      <c r="P71" s="173"/>
      <c r="Q71" s="173"/>
      <c r="R71" s="173"/>
      <c r="S71" s="173"/>
    </row>
    <row r="72" spans="1:19" x14ac:dyDescent="0.25">
      <c r="A72" s="5"/>
      <c r="B72" s="5" t="s">
        <v>150</v>
      </c>
      <c r="C72" s="183">
        <f>COUNTIF('Vendor Data entry'!X:AB, "=19")</f>
        <v>4</v>
      </c>
      <c r="D72" s="184">
        <f>C72/'Vendor Data entry'!$B$1</f>
        <v>0.1111111111111111</v>
      </c>
      <c r="E72" s="5"/>
      <c r="F72" s="5"/>
      <c r="G72" s="5"/>
      <c r="H72" s="5"/>
      <c r="I72" s="187"/>
      <c r="J72" s="173"/>
      <c r="K72" s="173"/>
      <c r="L72" s="173"/>
      <c r="M72" s="173"/>
      <c r="N72" s="173"/>
      <c r="O72" s="173"/>
      <c r="P72" s="173"/>
      <c r="Q72" s="173"/>
      <c r="R72" s="173"/>
      <c r="S72" s="173"/>
    </row>
    <row r="73" spans="1:19" x14ac:dyDescent="0.25">
      <c r="A73" s="5"/>
      <c r="B73" s="5"/>
      <c r="C73" s="5"/>
      <c r="D73" s="5"/>
      <c r="E73" s="5"/>
      <c r="F73" s="5"/>
      <c r="G73" s="5"/>
      <c r="H73" s="5"/>
      <c r="I73" s="187"/>
      <c r="J73" s="173"/>
      <c r="K73" s="173"/>
      <c r="L73" s="173"/>
      <c r="M73" s="173"/>
      <c r="N73" s="173"/>
      <c r="O73" s="173"/>
      <c r="P73" s="173"/>
      <c r="Q73" s="173"/>
      <c r="R73" s="173"/>
      <c r="S73" s="173"/>
    </row>
    <row r="74" spans="1:19" x14ac:dyDescent="0.25">
      <c r="A74" s="5"/>
      <c r="B74" s="5"/>
      <c r="C74" s="5"/>
      <c r="D74" s="5"/>
      <c r="E74" s="5"/>
      <c r="F74" s="5"/>
      <c r="G74" s="5"/>
      <c r="H74" s="5"/>
      <c r="I74" s="187"/>
      <c r="J74" s="173"/>
      <c r="K74" s="173"/>
      <c r="L74" s="173"/>
      <c r="M74" s="173"/>
      <c r="N74" s="173"/>
      <c r="O74" s="173"/>
      <c r="P74" s="173"/>
      <c r="Q74" s="173"/>
      <c r="R74" s="173"/>
      <c r="S74" s="173"/>
    </row>
    <row r="75" spans="1:19" x14ac:dyDescent="0.25">
      <c r="A75" s="5"/>
      <c r="B75" s="5"/>
      <c r="C75" s="5"/>
      <c r="D75" s="5"/>
      <c r="E75" s="5"/>
      <c r="F75" s="5"/>
      <c r="G75" s="5"/>
      <c r="H75" s="5"/>
      <c r="I75" s="187"/>
      <c r="J75" s="173"/>
      <c r="K75" s="173"/>
      <c r="L75" s="173"/>
      <c r="M75" s="173"/>
      <c r="N75" s="173"/>
      <c r="O75" s="173"/>
      <c r="P75" s="173"/>
      <c r="Q75" s="173"/>
      <c r="R75" s="173"/>
      <c r="S75" s="173"/>
    </row>
    <row r="76" spans="1:19" x14ac:dyDescent="0.25">
      <c r="A76" s="412" t="s">
        <v>832</v>
      </c>
      <c r="B76" s="138"/>
      <c r="C76" s="138"/>
      <c r="D76" s="138"/>
      <c r="E76" s="138"/>
      <c r="F76" s="138"/>
      <c r="G76" s="138"/>
      <c r="H76" s="138"/>
      <c r="I76" s="138"/>
      <c r="J76" s="138" t="str">
        <f>A76</f>
        <v>VS#8: Value of market participation</v>
      </c>
      <c r="K76" s="138"/>
      <c r="L76" s="138"/>
      <c r="M76" s="138"/>
      <c r="N76" s="138"/>
      <c r="O76" s="138"/>
      <c r="P76" s="138"/>
      <c r="Q76" s="138"/>
      <c r="R76" s="138"/>
      <c r="S76" s="138"/>
    </row>
    <row r="77" spans="1:19" x14ac:dyDescent="0.25">
      <c r="A77" s="5"/>
      <c r="B77" s="5"/>
      <c r="C77" s="5"/>
      <c r="D77" s="5"/>
      <c r="E77" s="5"/>
      <c r="F77" s="5"/>
      <c r="G77" s="5"/>
      <c r="H77" s="5"/>
      <c r="I77" s="187"/>
      <c r="J77" s="173"/>
      <c r="K77" s="173"/>
      <c r="L77" s="173"/>
      <c r="M77" s="173"/>
      <c r="N77" s="173"/>
      <c r="O77" s="173"/>
      <c r="P77" s="173"/>
      <c r="Q77" s="173"/>
      <c r="R77" s="173"/>
      <c r="S77" s="173"/>
    </row>
    <row r="78" spans="1:19" x14ac:dyDescent="0.25">
      <c r="A78" s="5"/>
      <c r="B78" s="5"/>
      <c r="C78" s="5"/>
      <c r="D78" s="5"/>
      <c r="E78" s="5"/>
      <c r="F78" s="5"/>
      <c r="G78" s="5"/>
      <c r="H78" s="5"/>
      <c r="I78" s="187"/>
      <c r="J78" s="173"/>
      <c r="K78" s="173"/>
      <c r="L78" s="173"/>
      <c r="M78" s="173"/>
      <c r="N78" s="173"/>
      <c r="O78" s="173"/>
      <c r="P78" s="173"/>
      <c r="Q78" s="173"/>
      <c r="R78" s="173"/>
      <c r="S78" s="173"/>
    </row>
    <row r="79" spans="1:19" x14ac:dyDescent="0.25">
      <c r="A79" s="5"/>
      <c r="B79" s="48" t="s">
        <v>151</v>
      </c>
      <c r="C79" s="48" t="s">
        <v>133</v>
      </c>
      <c r="D79" s="191" t="s">
        <v>157</v>
      </c>
      <c r="E79" s="5"/>
      <c r="F79" s="5"/>
      <c r="G79" s="5"/>
      <c r="H79" s="5"/>
      <c r="I79" s="187"/>
      <c r="J79" s="173"/>
      <c r="K79" s="173"/>
      <c r="L79" s="173"/>
      <c r="M79" s="173"/>
      <c r="N79" s="173"/>
      <c r="O79" s="173"/>
      <c r="P79" s="173"/>
      <c r="Q79" s="173"/>
      <c r="R79" s="173"/>
      <c r="S79" s="173"/>
    </row>
    <row r="80" spans="1:19" x14ac:dyDescent="0.25">
      <c r="A80" s="5"/>
      <c r="B80" s="136" t="s">
        <v>594</v>
      </c>
      <c r="C80" s="183">
        <f>COUNTIF('Vendor Data entry'!AD:AD, "=1")</f>
        <v>20</v>
      </c>
      <c r="D80" s="184">
        <f>C80/'Vendor Data entry'!$B$1</f>
        <v>0.55555555555555558</v>
      </c>
      <c r="E80" s="5"/>
      <c r="F80" s="5"/>
      <c r="G80" s="5"/>
      <c r="H80" s="5"/>
      <c r="I80" s="187"/>
      <c r="J80" s="173"/>
      <c r="K80" s="173"/>
      <c r="L80" s="173"/>
      <c r="M80" s="173"/>
      <c r="N80" s="173"/>
      <c r="O80" s="173"/>
      <c r="P80" s="173"/>
      <c r="Q80" s="173"/>
      <c r="R80" s="173"/>
      <c r="S80" s="173"/>
    </row>
    <row r="81" spans="1:19" x14ac:dyDescent="0.25">
      <c r="A81" s="5"/>
      <c r="B81" s="136" t="s">
        <v>595</v>
      </c>
      <c r="C81" s="183">
        <f>COUNTIF('Vendor Data entry'!AE:AE, "=1")</f>
        <v>13</v>
      </c>
      <c r="D81" s="184">
        <f>C81/'Vendor Data entry'!$B$1</f>
        <v>0.3611111111111111</v>
      </c>
      <c r="E81" s="5"/>
      <c r="F81" s="5"/>
      <c r="G81" s="5"/>
      <c r="H81" s="5"/>
      <c r="I81" s="187"/>
      <c r="J81" s="173"/>
      <c r="K81" s="173"/>
      <c r="L81" s="173"/>
      <c r="M81" s="173"/>
      <c r="N81" s="173"/>
      <c r="O81" s="173"/>
      <c r="P81" s="173"/>
      <c r="Q81" s="173"/>
      <c r="R81" s="173"/>
      <c r="S81" s="173"/>
    </row>
    <row r="82" spans="1:19" x14ac:dyDescent="0.25">
      <c r="A82" s="5"/>
      <c r="B82" s="5" t="s">
        <v>153</v>
      </c>
      <c r="C82" s="183">
        <f>COUNTIF('Vendor Data entry'!AF:AF, "=1")</f>
        <v>18</v>
      </c>
      <c r="D82" s="184">
        <f>C82/'Vendor Data entry'!$B$1</f>
        <v>0.5</v>
      </c>
      <c r="E82" s="5"/>
      <c r="F82" s="5"/>
      <c r="G82" s="5"/>
      <c r="H82" s="5"/>
      <c r="I82" s="187"/>
      <c r="J82" s="173"/>
      <c r="K82" s="173"/>
      <c r="L82" s="173"/>
      <c r="M82" s="173"/>
      <c r="N82" s="173"/>
      <c r="O82" s="173"/>
      <c r="P82" s="173"/>
      <c r="Q82" s="173"/>
      <c r="R82" s="173"/>
      <c r="S82" s="173"/>
    </row>
    <row r="83" spans="1:19" x14ac:dyDescent="0.25">
      <c r="A83" s="5"/>
      <c r="B83" s="5" t="s">
        <v>154</v>
      </c>
      <c r="C83" s="183">
        <f>COUNTIF('Vendor Data entry'!AG:AG, "=1")</f>
        <v>4</v>
      </c>
      <c r="D83" s="184">
        <f>C83/'Vendor Data entry'!$B$1</f>
        <v>0.1111111111111111</v>
      </c>
      <c r="E83" s="5"/>
      <c r="F83" s="5"/>
      <c r="G83" s="5"/>
      <c r="H83" s="5"/>
      <c r="I83" s="187"/>
      <c r="J83" s="173"/>
      <c r="K83" s="173"/>
      <c r="L83" s="173"/>
      <c r="M83" s="173"/>
      <c r="N83" s="173"/>
      <c r="O83" s="173"/>
      <c r="P83" s="173"/>
      <c r="Q83" s="173"/>
      <c r="R83" s="173"/>
      <c r="S83" s="173"/>
    </row>
    <row r="84" spans="1:19" x14ac:dyDescent="0.25">
      <c r="A84" s="5"/>
      <c r="B84" s="5" t="s">
        <v>155</v>
      </c>
      <c r="C84" s="183">
        <f>COUNTIF('Vendor Data entry'!AH:AH, "=1")</f>
        <v>3</v>
      </c>
      <c r="D84" s="184">
        <f>C84/'Vendor Data entry'!$B$1</f>
        <v>8.3333333333333329E-2</v>
      </c>
      <c r="E84" s="5"/>
      <c r="F84" s="5"/>
      <c r="G84" s="5"/>
      <c r="H84" s="5"/>
      <c r="I84" s="187"/>
      <c r="J84" s="173"/>
      <c r="K84" s="173"/>
      <c r="L84" s="173"/>
      <c r="M84" s="173"/>
      <c r="N84" s="173"/>
      <c r="O84" s="173"/>
      <c r="P84" s="173"/>
      <c r="Q84" s="173"/>
      <c r="R84" s="173"/>
      <c r="S84" s="173"/>
    </row>
    <row r="85" spans="1:19" x14ac:dyDescent="0.25">
      <c r="A85" s="5"/>
      <c r="B85" s="136" t="s">
        <v>575</v>
      </c>
      <c r="C85" s="183">
        <f>COUNTIF('Vendor Data entry'!AI:AI, "=1")</f>
        <v>15</v>
      </c>
      <c r="D85" s="184">
        <f>C85/'Vendor Data entry'!$B$1</f>
        <v>0.41666666666666669</v>
      </c>
      <c r="E85" s="5"/>
      <c r="F85" s="5"/>
      <c r="G85" s="5"/>
      <c r="H85" s="5"/>
      <c r="I85" s="187"/>
      <c r="J85" s="173"/>
      <c r="K85" s="173"/>
      <c r="L85" s="173"/>
      <c r="M85" s="173"/>
      <c r="N85" s="173"/>
      <c r="O85" s="173"/>
      <c r="P85" s="173"/>
      <c r="Q85" s="173"/>
      <c r="R85" s="173"/>
      <c r="S85" s="173"/>
    </row>
    <row r="86" spans="1:19" x14ac:dyDescent="0.25">
      <c r="A86" s="5"/>
      <c r="B86" s="5" t="s">
        <v>156</v>
      </c>
      <c r="C86" s="183">
        <f>COUNTIF('Vendor Data entry'!AJ:AJ, "=1")</f>
        <v>10</v>
      </c>
      <c r="D86" s="184">
        <f>C86/'Vendor Data entry'!$B$1</f>
        <v>0.27777777777777779</v>
      </c>
      <c r="E86" s="5"/>
      <c r="F86" s="5"/>
      <c r="G86" s="5"/>
      <c r="H86" s="5"/>
      <c r="I86" s="187"/>
      <c r="J86" s="173"/>
      <c r="K86" s="173"/>
      <c r="L86" s="173"/>
      <c r="M86" s="173"/>
      <c r="N86" s="173"/>
      <c r="O86" s="173"/>
      <c r="P86" s="173"/>
      <c r="Q86" s="173"/>
      <c r="R86" s="173"/>
      <c r="S86" s="173"/>
    </row>
    <row r="87" spans="1:19" x14ac:dyDescent="0.25">
      <c r="A87" s="5"/>
      <c r="B87" s="5" t="s">
        <v>38</v>
      </c>
      <c r="C87" s="183">
        <f>COUNTIF('Vendor Data entry'!AK:AK, "=1")</f>
        <v>4</v>
      </c>
      <c r="D87" s="184">
        <f>C87/'Vendor Data entry'!$B$1</f>
        <v>0.1111111111111111</v>
      </c>
      <c r="E87" s="5"/>
      <c r="F87" s="5"/>
      <c r="G87" s="5"/>
      <c r="H87" s="5"/>
      <c r="I87" s="187"/>
      <c r="J87" s="173"/>
      <c r="K87" s="173"/>
      <c r="L87" s="173"/>
      <c r="M87" s="173"/>
      <c r="N87" s="173"/>
      <c r="O87" s="173"/>
      <c r="P87" s="173"/>
      <c r="Q87" s="173"/>
      <c r="R87" s="173"/>
      <c r="S87" s="173"/>
    </row>
    <row r="88" spans="1:19" x14ac:dyDescent="0.25">
      <c r="A88" s="5"/>
      <c r="B88" s="5"/>
      <c r="C88" s="5"/>
      <c r="D88" s="5"/>
      <c r="E88" s="5"/>
      <c r="F88" s="5"/>
      <c r="G88" s="5"/>
      <c r="H88" s="5"/>
      <c r="I88" s="187"/>
      <c r="J88" s="173"/>
      <c r="K88" s="173"/>
      <c r="L88" s="173"/>
      <c r="M88" s="173"/>
      <c r="N88" s="173"/>
      <c r="O88" s="173"/>
      <c r="P88" s="173"/>
      <c r="Q88" s="173"/>
      <c r="R88" s="173"/>
      <c r="S88" s="173"/>
    </row>
    <row r="89" spans="1:19" x14ac:dyDescent="0.25">
      <c r="A89" s="5"/>
      <c r="B89" s="5"/>
      <c r="C89" s="5"/>
      <c r="D89" s="5"/>
      <c r="E89" s="5"/>
      <c r="F89" s="5"/>
      <c r="G89" s="5"/>
      <c r="H89" s="5"/>
      <c r="I89" s="187"/>
      <c r="J89" s="173"/>
      <c r="K89" s="173"/>
      <c r="L89" s="173"/>
      <c r="M89" s="173"/>
      <c r="N89" s="173"/>
      <c r="O89" s="173"/>
      <c r="P89" s="173"/>
      <c r="Q89" s="173"/>
      <c r="R89" s="173"/>
      <c r="S89" s="173"/>
    </row>
    <row r="90" spans="1:19" x14ac:dyDescent="0.25">
      <c r="A90" s="5"/>
      <c r="B90" s="5"/>
      <c r="C90" s="5"/>
      <c r="D90" s="5"/>
      <c r="E90" s="5"/>
      <c r="F90" s="5"/>
      <c r="G90" s="5"/>
      <c r="H90" s="5"/>
      <c r="I90" s="187"/>
      <c r="J90" s="173"/>
      <c r="K90" s="173"/>
      <c r="L90" s="173"/>
      <c r="M90" s="173"/>
      <c r="N90" s="173"/>
      <c r="O90" s="173"/>
      <c r="P90" s="173"/>
      <c r="Q90" s="173"/>
      <c r="R90" s="173"/>
      <c r="S90" s="173"/>
    </row>
    <row r="91" spans="1:19" x14ac:dyDescent="0.25">
      <c r="A91" s="5"/>
      <c r="B91" s="5"/>
      <c r="C91" s="5"/>
      <c r="D91" s="5"/>
      <c r="E91" s="5"/>
      <c r="F91" s="5"/>
      <c r="G91" s="5"/>
      <c r="H91" s="5"/>
      <c r="I91" s="187"/>
      <c r="J91" s="173"/>
      <c r="K91" s="173"/>
      <c r="L91" s="173"/>
      <c r="M91" s="173"/>
      <c r="N91" s="173"/>
      <c r="O91" s="173"/>
      <c r="P91" s="173"/>
      <c r="Q91" s="173"/>
      <c r="R91" s="173"/>
      <c r="S91" s="173"/>
    </row>
    <row r="92" spans="1:19" x14ac:dyDescent="0.25">
      <c r="A92" s="138" t="s">
        <v>816</v>
      </c>
      <c r="B92" s="138"/>
      <c r="C92" s="138"/>
      <c r="D92" s="138"/>
      <c r="E92" s="138"/>
      <c r="F92" s="138"/>
      <c r="G92" s="138"/>
      <c r="H92" s="138"/>
      <c r="I92" s="138"/>
      <c r="J92" s="138" t="str">
        <f>A92</f>
        <v>VS#9: Full-time farming/producing income</v>
      </c>
      <c r="K92" s="138"/>
      <c r="L92" s="138"/>
      <c r="M92" s="138"/>
      <c r="N92" s="138"/>
      <c r="O92" s="138"/>
      <c r="P92" s="138"/>
      <c r="Q92" s="138"/>
      <c r="R92" s="138"/>
      <c r="S92" s="138"/>
    </row>
    <row r="93" spans="1:19" x14ac:dyDescent="0.25">
      <c r="A93" s="5"/>
      <c r="B93" s="5"/>
      <c r="C93" s="5"/>
      <c r="D93" s="5"/>
      <c r="E93" s="5"/>
      <c r="F93" s="5"/>
      <c r="G93" s="5"/>
      <c r="H93" s="5"/>
      <c r="I93" s="187"/>
      <c r="J93" s="173"/>
      <c r="K93" s="173"/>
      <c r="L93" s="173"/>
      <c r="M93" s="173"/>
      <c r="N93" s="173"/>
      <c r="O93" s="173"/>
      <c r="P93" s="173"/>
      <c r="Q93" s="173"/>
      <c r="R93" s="173"/>
      <c r="S93" s="173"/>
    </row>
    <row r="94" spans="1:19" x14ac:dyDescent="0.25">
      <c r="A94" s="5"/>
      <c r="B94" s="5"/>
      <c r="C94" s="5"/>
      <c r="D94" s="5"/>
      <c r="E94" s="5"/>
      <c r="F94" s="5"/>
      <c r="G94" s="5"/>
      <c r="H94" s="5"/>
      <c r="I94" s="187"/>
      <c r="J94" s="173"/>
      <c r="K94" s="173"/>
      <c r="L94" s="173"/>
      <c r="M94" s="173"/>
      <c r="N94" s="173"/>
      <c r="O94" s="173"/>
      <c r="P94" s="173"/>
      <c r="Q94" s="173"/>
      <c r="R94" s="173"/>
      <c r="S94" s="173"/>
    </row>
    <row r="95" spans="1:19" x14ac:dyDescent="0.25">
      <c r="A95" s="5"/>
      <c r="B95" s="48" t="s">
        <v>158</v>
      </c>
      <c r="C95" s="48" t="s">
        <v>133</v>
      </c>
      <c r="D95" s="48" t="s">
        <v>97</v>
      </c>
      <c r="E95" s="5"/>
      <c r="F95" s="5"/>
      <c r="G95" s="5"/>
      <c r="H95" s="5"/>
      <c r="I95" s="187"/>
      <c r="J95" s="173"/>
      <c r="K95" s="204" t="s">
        <v>620</v>
      </c>
      <c r="L95" s="205" t="s">
        <v>619</v>
      </c>
      <c r="M95" s="205" t="s">
        <v>621</v>
      </c>
      <c r="N95" s="173"/>
      <c r="O95" s="173"/>
      <c r="P95" s="173"/>
      <c r="Q95" s="173"/>
      <c r="R95" s="173"/>
      <c r="S95" s="173"/>
    </row>
    <row r="96" spans="1:19" x14ac:dyDescent="0.25">
      <c r="A96" s="5"/>
      <c r="B96" s="214" t="s">
        <v>596</v>
      </c>
      <c r="C96" s="183">
        <f>COUNTIF('Vendor Data entry'!AM:AM, "=1")</f>
        <v>1</v>
      </c>
      <c r="D96" s="184">
        <f t="shared" ref="D96:D101" si="1">C96/SUM($C$96:$C$101)</f>
        <v>3.8461538461538464E-2</v>
      </c>
      <c r="E96" s="5"/>
      <c r="F96" s="5"/>
      <c r="G96" s="5"/>
      <c r="H96" s="5"/>
      <c r="I96" s="187"/>
      <c r="J96" s="173"/>
      <c r="K96" s="200" t="s">
        <v>615</v>
      </c>
      <c r="L96" s="220">
        <f>C96+C97</f>
        <v>7</v>
      </c>
      <c r="M96" s="202">
        <f>L96/SUM($L$96:$L$99)</f>
        <v>0.26923076923076922</v>
      </c>
      <c r="N96" s="173"/>
      <c r="O96" s="173"/>
      <c r="P96" s="173"/>
      <c r="Q96" s="173"/>
      <c r="R96" s="173"/>
      <c r="S96" s="173"/>
    </row>
    <row r="97" spans="1:19" x14ac:dyDescent="0.25">
      <c r="A97" s="5"/>
      <c r="B97" s="5" t="s">
        <v>253</v>
      </c>
      <c r="C97" s="183">
        <f>COUNTIF('Vendor Data entry'!AM:AM, "=2")</f>
        <v>6</v>
      </c>
      <c r="D97" s="184">
        <f t="shared" si="1"/>
        <v>0.23076923076923078</v>
      </c>
      <c r="E97" s="5"/>
      <c r="F97" s="5"/>
      <c r="G97" s="5"/>
      <c r="H97" s="5"/>
      <c r="I97" s="187"/>
      <c r="J97" s="173"/>
      <c r="K97" s="200" t="s">
        <v>616</v>
      </c>
      <c r="L97" s="220">
        <f>C98</f>
        <v>5</v>
      </c>
      <c r="M97" s="202">
        <f>L97/SUM($L$96:$L$99)</f>
        <v>0.19230769230769232</v>
      </c>
      <c r="N97" s="173"/>
      <c r="O97" s="173"/>
      <c r="P97" s="173"/>
      <c r="Q97" s="173"/>
      <c r="R97" s="173"/>
      <c r="S97" s="173"/>
    </row>
    <row r="98" spans="1:19" x14ac:dyDescent="0.25">
      <c r="A98" s="5"/>
      <c r="B98" s="5" t="s">
        <v>254</v>
      </c>
      <c r="C98" s="183">
        <f>COUNTIF('Vendor Data entry'!AM:AM, "=3")</f>
        <v>5</v>
      </c>
      <c r="D98" s="184">
        <f t="shared" si="1"/>
        <v>0.19230769230769232</v>
      </c>
      <c r="E98" s="5"/>
      <c r="F98" s="5"/>
      <c r="G98" s="5"/>
      <c r="H98" s="5"/>
      <c r="I98" s="187"/>
      <c r="J98" s="173"/>
      <c r="K98" s="200" t="s">
        <v>617</v>
      </c>
      <c r="L98" s="220">
        <f>C99+C100</f>
        <v>6</v>
      </c>
      <c r="M98" s="202">
        <f>L98/SUM($L$96:$L$99)</f>
        <v>0.23076923076923078</v>
      </c>
      <c r="N98" s="173"/>
      <c r="O98" s="173"/>
      <c r="P98" s="173"/>
      <c r="Q98" s="173"/>
      <c r="R98" s="173"/>
      <c r="S98" s="173"/>
    </row>
    <row r="99" spans="1:19" x14ac:dyDescent="0.25">
      <c r="A99" s="5"/>
      <c r="B99" s="5" t="s">
        <v>255</v>
      </c>
      <c r="C99" s="183">
        <f>COUNTIF('Vendor Data entry'!AM:AM, "=4")</f>
        <v>3</v>
      </c>
      <c r="D99" s="184">
        <f t="shared" si="1"/>
        <v>0.11538461538461539</v>
      </c>
      <c r="E99" s="5"/>
      <c r="F99" s="5"/>
      <c r="G99" s="5"/>
      <c r="H99" s="5"/>
      <c r="I99" s="187"/>
      <c r="J99" s="173"/>
      <c r="K99" s="201" t="s">
        <v>618</v>
      </c>
      <c r="L99" s="221">
        <f>C101</f>
        <v>8</v>
      </c>
      <c r="M99" s="203">
        <f>L99/SUM($L$96:$L$99)</f>
        <v>0.30769230769230771</v>
      </c>
      <c r="N99" s="173"/>
      <c r="O99" s="173"/>
      <c r="P99" s="173"/>
      <c r="Q99" s="173"/>
      <c r="R99" s="173"/>
      <c r="S99" s="173"/>
    </row>
    <row r="100" spans="1:19" x14ac:dyDescent="0.25">
      <c r="A100" s="5"/>
      <c r="B100" s="5" t="s">
        <v>256</v>
      </c>
      <c r="C100" s="183">
        <f>COUNTIF('Vendor Data entry'!AM:AM, "=5")</f>
        <v>3</v>
      </c>
      <c r="D100" s="184">
        <f t="shared" si="1"/>
        <v>0.11538461538461539</v>
      </c>
      <c r="E100" s="5"/>
      <c r="F100" s="5"/>
      <c r="G100" s="5"/>
      <c r="H100" s="5"/>
      <c r="I100" s="187"/>
      <c r="J100" s="173"/>
      <c r="K100" s="173"/>
      <c r="L100" s="173"/>
      <c r="M100" s="173"/>
      <c r="N100" s="173"/>
      <c r="O100" s="173"/>
      <c r="P100" s="173"/>
      <c r="Q100" s="173"/>
      <c r="R100" s="173"/>
      <c r="S100" s="173"/>
    </row>
    <row r="101" spans="1:19" x14ac:dyDescent="0.25">
      <c r="A101" s="5"/>
      <c r="B101" s="5" t="s">
        <v>257</v>
      </c>
      <c r="C101" s="183">
        <f>COUNTIF('Vendor Data entry'!AM:AM, "=6")</f>
        <v>8</v>
      </c>
      <c r="D101" s="184">
        <f t="shared" si="1"/>
        <v>0.30769230769230771</v>
      </c>
      <c r="E101" s="5"/>
      <c r="F101" s="5"/>
      <c r="G101" s="5"/>
      <c r="H101" s="5"/>
      <c r="I101" s="187"/>
      <c r="J101" s="173"/>
      <c r="K101" s="454" t="s">
        <v>935</v>
      </c>
      <c r="L101" s="280"/>
      <c r="M101" s="280"/>
      <c r="N101" s="300">
        <f>M98+M99</f>
        <v>0.53846153846153855</v>
      </c>
      <c r="O101" s="173"/>
      <c r="P101" s="173"/>
      <c r="Q101" s="173"/>
      <c r="R101" s="173"/>
      <c r="S101" s="173"/>
    </row>
    <row r="102" spans="1:19" x14ac:dyDescent="0.25">
      <c r="A102" s="5"/>
      <c r="B102" s="5"/>
      <c r="C102" s="5"/>
      <c r="D102" s="5"/>
      <c r="E102" s="5"/>
      <c r="F102" s="5"/>
      <c r="G102" s="5"/>
      <c r="H102" s="5"/>
      <c r="I102" s="187"/>
      <c r="J102" s="173"/>
      <c r="K102" s="173"/>
      <c r="L102" s="173"/>
      <c r="M102" s="173"/>
      <c r="N102" s="173"/>
      <c r="O102" s="173"/>
      <c r="P102" s="173"/>
      <c r="Q102" s="173"/>
      <c r="R102" s="173"/>
      <c r="S102" s="173"/>
    </row>
    <row r="103" spans="1:19" x14ac:dyDescent="0.25">
      <c r="A103" s="5"/>
      <c r="B103" s="5"/>
      <c r="C103" s="5"/>
      <c r="D103" s="5"/>
      <c r="E103" s="5"/>
      <c r="F103" s="5"/>
      <c r="G103" s="5"/>
      <c r="H103" s="5"/>
      <c r="I103" s="187"/>
      <c r="J103" s="173"/>
      <c r="K103" s="173"/>
      <c r="L103" s="173"/>
      <c r="M103" s="173"/>
      <c r="N103" s="173"/>
      <c r="O103" s="173"/>
      <c r="P103" s="173"/>
      <c r="Q103" s="173"/>
      <c r="R103" s="173"/>
      <c r="S103" s="173"/>
    </row>
    <row r="104" spans="1:19" x14ac:dyDescent="0.25">
      <c r="A104" s="5"/>
      <c r="B104" s="5"/>
      <c r="C104" s="5"/>
      <c r="D104" s="5"/>
      <c r="E104" s="5"/>
      <c r="F104" s="5"/>
      <c r="G104" s="5"/>
      <c r="H104" s="5"/>
      <c r="I104" s="187"/>
      <c r="J104" s="173"/>
      <c r="K104" s="173"/>
      <c r="L104" s="173"/>
      <c r="M104" s="173"/>
      <c r="N104" s="173"/>
      <c r="O104" s="173"/>
      <c r="P104" s="173"/>
      <c r="Q104" s="173"/>
      <c r="R104" s="173"/>
      <c r="S104" s="173"/>
    </row>
    <row r="105" spans="1:19" x14ac:dyDescent="0.25">
      <c r="A105" s="5"/>
      <c r="B105" s="5"/>
      <c r="C105" s="5"/>
      <c r="D105" s="5"/>
      <c r="E105" s="5"/>
      <c r="F105" s="5"/>
      <c r="G105" s="5"/>
      <c r="H105" s="5"/>
      <c r="I105" s="187"/>
      <c r="J105" s="173"/>
      <c r="K105" s="173"/>
      <c r="L105" s="173"/>
      <c r="M105" s="173"/>
      <c r="N105" s="173"/>
      <c r="O105" s="173"/>
      <c r="P105" s="173"/>
      <c r="Q105" s="173"/>
      <c r="R105" s="173"/>
      <c r="S105" s="173"/>
    </row>
    <row r="106" spans="1:19" x14ac:dyDescent="0.25">
      <c r="A106" s="5"/>
      <c r="B106" s="5"/>
      <c r="C106" s="5"/>
      <c r="D106" s="5"/>
      <c r="E106" s="5"/>
      <c r="F106" s="5"/>
      <c r="G106" s="5"/>
      <c r="H106" s="5"/>
      <c r="I106" s="187"/>
      <c r="J106" s="173"/>
      <c r="K106" s="173"/>
      <c r="L106" s="173"/>
      <c r="M106" s="173"/>
      <c r="N106" s="173"/>
      <c r="O106" s="173"/>
      <c r="P106" s="173"/>
      <c r="Q106" s="173"/>
      <c r="R106" s="173"/>
      <c r="S106" s="173"/>
    </row>
    <row r="107" spans="1:19" x14ac:dyDescent="0.25">
      <c r="A107" s="5"/>
      <c r="B107" s="5"/>
      <c r="C107" s="5"/>
      <c r="D107" s="5"/>
      <c r="E107" s="5"/>
      <c r="F107" s="5"/>
      <c r="G107" s="5"/>
      <c r="H107" s="5"/>
      <c r="I107" s="187"/>
      <c r="J107" s="173"/>
      <c r="K107" s="173"/>
      <c r="L107" s="173"/>
      <c r="M107" s="173"/>
      <c r="N107" s="173"/>
      <c r="O107" s="173"/>
      <c r="P107" s="173"/>
      <c r="Q107" s="173"/>
      <c r="R107" s="173"/>
      <c r="S107" s="173"/>
    </row>
    <row r="108" spans="1:19" x14ac:dyDescent="0.25">
      <c r="A108" s="5"/>
      <c r="B108" s="5"/>
      <c r="C108" s="5"/>
      <c r="D108" s="5"/>
      <c r="E108" s="5"/>
      <c r="F108" s="5"/>
      <c r="G108" s="5"/>
      <c r="H108" s="5"/>
      <c r="I108" s="187"/>
      <c r="J108" s="173"/>
      <c r="K108" s="173"/>
      <c r="L108" s="173"/>
      <c r="M108" s="173"/>
      <c r="N108" s="173"/>
      <c r="O108" s="173"/>
      <c r="P108" s="173"/>
      <c r="Q108" s="173"/>
      <c r="R108" s="173"/>
      <c r="S108" s="173"/>
    </row>
    <row r="109" spans="1:19" x14ac:dyDescent="0.25">
      <c r="A109" s="5"/>
      <c r="B109" s="5"/>
      <c r="C109" s="5"/>
      <c r="D109" s="5"/>
      <c r="E109" s="5"/>
      <c r="F109" s="5"/>
      <c r="G109" s="5"/>
      <c r="H109" s="5"/>
      <c r="I109" s="187"/>
      <c r="J109" s="173"/>
      <c r="K109" s="173"/>
      <c r="L109" s="173"/>
      <c r="M109" s="173"/>
      <c r="N109" s="173"/>
      <c r="O109" s="173"/>
      <c r="P109" s="173"/>
      <c r="Q109" s="173"/>
      <c r="R109" s="173"/>
      <c r="S109" s="173"/>
    </row>
    <row r="110" spans="1:19" x14ac:dyDescent="0.25">
      <c r="A110" s="5"/>
      <c r="B110" s="5"/>
      <c r="C110" s="5"/>
      <c r="D110" s="5"/>
      <c r="E110" s="5"/>
      <c r="F110" s="5"/>
      <c r="G110" s="5"/>
      <c r="H110" s="5"/>
      <c r="I110" s="187"/>
      <c r="J110" s="173"/>
      <c r="K110" s="173"/>
      <c r="L110" s="173"/>
      <c r="M110" s="173"/>
      <c r="N110" s="173"/>
      <c r="O110" s="173"/>
      <c r="P110" s="173"/>
      <c r="Q110" s="173"/>
      <c r="R110" s="173"/>
      <c r="S110" s="173"/>
    </row>
    <row r="111" spans="1:19" x14ac:dyDescent="0.25">
      <c r="A111" s="5"/>
      <c r="B111" s="5"/>
      <c r="C111" s="5"/>
      <c r="D111" s="5"/>
      <c r="E111" s="5"/>
      <c r="F111" s="5"/>
      <c r="G111" s="5"/>
      <c r="H111" s="5"/>
      <c r="I111" s="187"/>
      <c r="J111" s="173"/>
      <c r="K111" s="173"/>
      <c r="L111" s="173"/>
      <c r="M111" s="173"/>
      <c r="N111" s="173"/>
      <c r="O111" s="173"/>
      <c r="P111" s="173"/>
      <c r="Q111" s="173"/>
      <c r="R111" s="173"/>
      <c r="S111" s="173"/>
    </row>
    <row r="112" spans="1:19" x14ac:dyDescent="0.25">
      <c r="A112" s="5"/>
      <c r="B112" s="5"/>
      <c r="C112" s="5"/>
      <c r="D112" s="5"/>
      <c r="E112" s="5"/>
      <c r="F112" s="5"/>
      <c r="G112" s="5"/>
      <c r="H112" s="5"/>
      <c r="I112" s="187"/>
      <c r="J112" s="173"/>
      <c r="K112" s="173"/>
      <c r="L112" s="173"/>
      <c r="M112" s="173"/>
      <c r="N112" s="173"/>
      <c r="O112" s="173"/>
      <c r="P112" s="173"/>
      <c r="Q112" s="173"/>
      <c r="R112" s="173"/>
      <c r="S112" s="173"/>
    </row>
    <row r="113" spans="1:19" x14ac:dyDescent="0.25">
      <c r="A113" s="5"/>
      <c r="B113" s="5"/>
      <c r="C113" s="5"/>
      <c r="D113" s="5"/>
      <c r="E113" s="5"/>
      <c r="F113" s="5"/>
      <c r="G113" s="5"/>
      <c r="H113" s="5"/>
      <c r="I113" s="187"/>
      <c r="J113" s="173"/>
      <c r="K113" s="173"/>
      <c r="L113" s="173"/>
      <c r="M113" s="173"/>
      <c r="N113" s="173"/>
      <c r="O113" s="173"/>
      <c r="P113" s="173"/>
      <c r="Q113" s="173"/>
      <c r="R113" s="173"/>
      <c r="S113" s="173"/>
    </row>
    <row r="114" spans="1:19" x14ac:dyDescent="0.25">
      <c r="A114" s="5"/>
      <c r="B114" s="5"/>
      <c r="C114" s="5"/>
      <c r="D114" s="5"/>
      <c r="E114" s="5"/>
      <c r="F114" s="5"/>
      <c r="G114" s="5"/>
      <c r="H114" s="5"/>
      <c r="I114" s="187"/>
      <c r="J114" s="173"/>
      <c r="K114" s="173"/>
      <c r="L114" s="173"/>
      <c r="M114" s="173"/>
      <c r="N114" s="173"/>
      <c r="O114" s="173"/>
      <c r="P114" s="173"/>
      <c r="Q114" s="173"/>
      <c r="R114" s="173"/>
      <c r="S114" s="173"/>
    </row>
    <row r="115" spans="1:19" x14ac:dyDescent="0.25">
      <c r="A115" s="5"/>
      <c r="B115" s="5"/>
      <c r="C115" s="5"/>
      <c r="D115" s="5"/>
      <c r="E115" s="5"/>
      <c r="F115" s="5"/>
      <c r="G115" s="5"/>
      <c r="H115" s="5"/>
      <c r="I115" s="187"/>
      <c r="J115" s="173"/>
      <c r="K115" s="173"/>
      <c r="L115" s="173"/>
      <c r="M115" s="173"/>
      <c r="N115" s="173"/>
      <c r="O115" s="173"/>
      <c r="P115" s="173"/>
      <c r="Q115" s="173"/>
      <c r="R115" s="173"/>
      <c r="S115" s="173"/>
    </row>
    <row r="116" spans="1:19" x14ac:dyDescent="0.25">
      <c r="A116" s="5"/>
      <c r="B116" s="5"/>
      <c r="C116" s="5"/>
      <c r="D116" s="5"/>
      <c r="E116" s="5"/>
      <c r="F116" s="5"/>
      <c r="G116" s="5"/>
      <c r="H116" s="5"/>
      <c r="I116" s="187"/>
      <c r="J116" s="173"/>
      <c r="K116" s="173"/>
      <c r="L116" s="173"/>
      <c r="M116" s="173"/>
      <c r="N116" s="173"/>
      <c r="O116" s="173"/>
      <c r="P116" s="173"/>
      <c r="Q116" s="173"/>
      <c r="R116" s="173"/>
      <c r="S116" s="173"/>
    </row>
    <row r="117" spans="1:19" x14ac:dyDescent="0.25">
      <c r="A117" s="5"/>
      <c r="B117" s="5"/>
      <c r="C117" s="5"/>
      <c r="D117" s="5"/>
      <c r="E117" s="5"/>
      <c r="F117" s="5"/>
      <c r="G117" s="5"/>
      <c r="H117" s="5"/>
      <c r="I117" s="187"/>
      <c r="J117" s="173"/>
      <c r="K117" s="173"/>
      <c r="L117" s="173"/>
      <c r="M117" s="173"/>
      <c r="N117" s="173"/>
      <c r="O117" s="173"/>
      <c r="P117" s="173"/>
      <c r="Q117" s="173"/>
      <c r="R117" s="173"/>
      <c r="S117" s="173"/>
    </row>
    <row r="118" spans="1:19" x14ac:dyDescent="0.25">
      <c r="A118" s="5"/>
      <c r="B118" s="5"/>
      <c r="C118" s="5"/>
      <c r="D118" s="5"/>
      <c r="E118" s="5"/>
      <c r="F118" s="5"/>
      <c r="G118" s="5"/>
      <c r="H118" s="5"/>
      <c r="I118" s="187"/>
      <c r="J118" s="173"/>
      <c r="K118" s="173"/>
      <c r="L118" s="173"/>
      <c r="M118" s="173"/>
      <c r="N118" s="173"/>
      <c r="O118" s="173"/>
      <c r="P118" s="173"/>
      <c r="Q118" s="173"/>
      <c r="R118" s="173"/>
      <c r="S118" s="173"/>
    </row>
    <row r="119" spans="1:19" x14ac:dyDescent="0.25">
      <c r="A119" s="412" t="s">
        <v>833</v>
      </c>
      <c r="B119" s="138"/>
      <c r="C119" s="138"/>
      <c r="D119" s="138"/>
      <c r="E119" s="138"/>
      <c r="F119" s="138"/>
      <c r="G119" s="138"/>
      <c r="H119" s="138"/>
      <c r="I119" s="138"/>
      <c r="J119" s="138" t="str">
        <f>A119</f>
        <v>VS#10: Time commitment for participation</v>
      </c>
      <c r="K119" s="138"/>
      <c r="L119" s="138"/>
      <c r="M119" s="138"/>
      <c r="N119" s="138"/>
      <c r="O119" s="138"/>
      <c r="P119" s="138"/>
      <c r="Q119" s="138"/>
      <c r="R119" s="138"/>
      <c r="S119" s="138"/>
    </row>
    <row r="120" spans="1:19" x14ac:dyDescent="0.25">
      <c r="A120" s="5"/>
      <c r="B120" s="5"/>
      <c r="C120" s="5"/>
      <c r="D120" s="5"/>
      <c r="E120" s="5"/>
      <c r="F120" s="5"/>
      <c r="G120" s="5"/>
      <c r="H120" s="5"/>
      <c r="I120" s="187"/>
      <c r="J120" s="173"/>
      <c r="K120" s="173"/>
      <c r="L120" s="173"/>
      <c r="M120" s="173"/>
      <c r="N120" s="173"/>
      <c r="O120" s="173"/>
      <c r="P120" s="173"/>
      <c r="Q120" s="173"/>
      <c r="R120" s="173"/>
      <c r="S120" s="173"/>
    </row>
    <row r="121" spans="1:19" x14ac:dyDescent="0.25">
      <c r="A121" s="5"/>
      <c r="B121" s="5" t="s">
        <v>258</v>
      </c>
      <c r="C121" s="5" t="s">
        <v>95</v>
      </c>
      <c r="D121" s="57" t="s">
        <v>159</v>
      </c>
      <c r="E121" s="5"/>
      <c r="F121" s="5"/>
      <c r="G121" s="5"/>
      <c r="H121" s="5"/>
      <c r="I121" s="187"/>
      <c r="J121" s="173"/>
      <c r="K121" s="173"/>
      <c r="L121" s="173"/>
      <c r="M121" s="173"/>
      <c r="N121" s="173"/>
      <c r="O121" s="173"/>
      <c r="P121" s="173"/>
      <c r="Q121" s="173"/>
      <c r="R121" s="173"/>
      <c r="S121" s="173"/>
    </row>
    <row r="122" spans="1:19" x14ac:dyDescent="0.25">
      <c r="A122" s="5"/>
      <c r="B122" s="5" t="s">
        <v>259</v>
      </c>
      <c r="C122" s="183">
        <f>COUNTIF('Vendor Data entry'!AN:AN, "=1")</f>
        <v>9</v>
      </c>
      <c r="D122" s="57">
        <v>5</v>
      </c>
      <c r="E122" s="5"/>
      <c r="F122" s="5"/>
      <c r="G122" s="5"/>
      <c r="H122" s="5"/>
      <c r="I122" s="187"/>
      <c r="J122" s="173"/>
      <c r="K122" s="173"/>
      <c r="L122" s="173"/>
      <c r="M122" s="173"/>
      <c r="N122" s="173"/>
      <c r="O122" s="173"/>
      <c r="P122" s="173"/>
      <c r="Q122" s="173"/>
      <c r="R122" s="173"/>
      <c r="S122" s="173"/>
    </row>
    <row r="123" spans="1:19" x14ac:dyDescent="0.25">
      <c r="A123" s="5"/>
      <c r="B123" s="58" t="s">
        <v>264</v>
      </c>
      <c r="C123" s="183">
        <f>COUNTIF('Vendor Data entry'!AN:AN, "=2")</f>
        <v>5</v>
      </c>
      <c r="D123" s="57">
        <v>15</v>
      </c>
      <c r="E123" s="5"/>
      <c r="F123" s="5"/>
      <c r="G123" s="5"/>
      <c r="H123" s="5"/>
      <c r="I123" s="187"/>
      <c r="J123" s="173"/>
      <c r="K123" s="173"/>
      <c r="L123" s="173"/>
      <c r="M123" s="173"/>
      <c r="N123" s="173"/>
      <c r="O123" s="173"/>
      <c r="P123" s="173"/>
      <c r="Q123" s="173"/>
      <c r="R123" s="173"/>
      <c r="S123" s="173"/>
    </row>
    <row r="124" spans="1:19" x14ac:dyDescent="0.25">
      <c r="A124" s="5"/>
      <c r="B124" s="5" t="s">
        <v>260</v>
      </c>
      <c r="C124" s="183">
        <f>COUNTIF('Vendor Data entry'!AN:AN, "=3")</f>
        <v>3</v>
      </c>
      <c r="D124" s="57">
        <v>25</v>
      </c>
      <c r="E124" s="5"/>
      <c r="F124" s="5"/>
      <c r="G124" s="5"/>
      <c r="H124" s="5"/>
      <c r="I124" s="187"/>
      <c r="J124" s="173"/>
      <c r="K124" s="173"/>
      <c r="L124" s="173"/>
      <c r="M124" s="173"/>
      <c r="N124" s="173"/>
      <c r="O124" s="173"/>
      <c r="P124" s="173"/>
      <c r="Q124" s="173"/>
      <c r="R124" s="173"/>
      <c r="S124" s="173"/>
    </row>
    <row r="125" spans="1:19" x14ac:dyDescent="0.25">
      <c r="A125" s="5"/>
      <c r="B125" s="5" t="s">
        <v>261</v>
      </c>
      <c r="C125" s="183">
        <f>COUNTIF('Vendor Data entry'!AN:AN, "=4")</f>
        <v>4</v>
      </c>
      <c r="D125" s="57">
        <v>35</v>
      </c>
      <c r="E125" s="5"/>
      <c r="F125" s="5"/>
      <c r="G125" s="5"/>
      <c r="H125" s="5"/>
      <c r="I125" s="187"/>
      <c r="J125" s="173"/>
      <c r="K125" s="173"/>
      <c r="L125" s="173"/>
      <c r="M125" s="173"/>
      <c r="N125" s="173"/>
      <c r="O125" s="173"/>
      <c r="P125" s="173"/>
      <c r="Q125" s="173"/>
      <c r="R125" s="173"/>
      <c r="S125" s="173"/>
    </row>
    <row r="126" spans="1:19" x14ac:dyDescent="0.25">
      <c r="A126" s="5"/>
      <c r="B126" s="5" t="s">
        <v>262</v>
      </c>
      <c r="C126" s="183">
        <f>COUNTIF('Vendor Data entry'!AN:AN, "=5")</f>
        <v>4</v>
      </c>
      <c r="D126" s="57">
        <v>55</v>
      </c>
      <c r="E126" s="5"/>
      <c r="F126" s="5"/>
      <c r="G126" s="5"/>
      <c r="H126" s="5"/>
      <c r="I126" s="187"/>
      <c r="J126" s="173"/>
      <c r="K126" s="173"/>
      <c r="L126" s="173"/>
      <c r="M126" s="173"/>
      <c r="N126" s="173"/>
      <c r="O126" s="173"/>
      <c r="P126" s="173"/>
      <c r="Q126" s="173"/>
      <c r="R126" s="173"/>
      <c r="S126" s="173"/>
    </row>
    <row r="127" spans="1:19" x14ac:dyDescent="0.25">
      <c r="A127" s="5"/>
      <c r="B127" s="5" t="s">
        <v>263</v>
      </c>
      <c r="C127" s="183">
        <f>COUNTIF('Vendor Data entry'!AN:AN, "=6")</f>
        <v>1</v>
      </c>
      <c r="D127" s="57">
        <v>85</v>
      </c>
      <c r="E127" s="5"/>
      <c r="F127" s="5"/>
      <c r="G127" s="5"/>
      <c r="H127" s="5"/>
      <c r="I127" s="187"/>
      <c r="J127" s="173"/>
      <c r="K127" s="173"/>
      <c r="L127" s="173"/>
      <c r="M127" s="173"/>
      <c r="N127" s="173"/>
      <c r="O127" s="173"/>
      <c r="P127" s="173"/>
      <c r="Q127" s="173"/>
      <c r="R127" s="173"/>
      <c r="S127" s="173"/>
    </row>
    <row r="128" spans="1:19" x14ac:dyDescent="0.25">
      <c r="A128" s="5"/>
      <c r="B128" s="5" t="s">
        <v>265</v>
      </c>
      <c r="C128" s="183">
        <f>COUNTIF('Vendor Data entry'!AN:AN, "=7")</f>
        <v>0</v>
      </c>
      <c r="D128" s="57">
        <v>115</v>
      </c>
      <c r="E128" s="5"/>
      <c r="F128" s="5"/>
      <c r="G128" s="5"/>
      <c r="H128" s="5"/>
      <c r="I128" s="187"/>
      <c r="J128" s="173"/>
      <c r="K128" s="173"/>
      <c r="L128" s="173"/>
      <c r="M128" s="173"/>
      <c r="N128" s="173"/>
      <c r="O128" s="173"/>
      <c r="P128" s="173"/>
      <c r="Q128" s="173"/>
      <c r="R128" s="173"/>
      <c r="S128" s="173"/>
    </row>
    <row r="129" spans="1:19" x14ac:dyDescent="0.25">
      <c r="A129" s="5"/>
      <c r="B129" s="5"/>
      <c r="C129" s="5"/>
      <c r="D129" s="5"/>
      <c r="E129" s="5"/>
      <c r="F129" s="5"/>
      <c r="G129" s="5"/>
      <c r="H129" s="5"/>
      <c r="I129" s="187"/>
      <c r="J129" s="173"/>
      <c r="K129" s="173"/>
      <c r="L129" s="173"/>
      <c r="M129" s="173"/>
      <c r="N129" s="173"/>
      <c r="O129" s="173"/>
      <c r="P129" s="173"/>
      <c r="Q129" s="173"/>
      <c r="R129" s="173"/>
      <c r="S129" s="173"/>
    </row>
    <row r="130" spans="1:19" x14ac:dyDescent="0.25">
      <c r="A130" s="5"/>
      <c r="B130" s="5"/>
      <c r="C130" s="5"/>
      <c r="D130" s="5"/>
      <c r="E130" s="5"/>
      <c r="F130" s="5"/>
      <c r="G130" s="5"/>
      <c r="H130" s="5"/>
      <c r="I130" s="187"/>
      <c r="J130" s="173"/>
      <c r="K130" s="173"/>
      <c r="L130" s="173"/>
      <c r="M130" s="173"/>
      <c r="N130" s="173"/>
      <c r="O130" s="173"/>
      <c r="P130" s="173"/>
      <c r="Q130" s="173"/>
      <c r="R130" s="173"/>
      <c r="S130" s="173"/>
    </row>
    <row r="131" spans="1:19" x14ac:dyDescent="0.25">
      <c r="A131" s="5"/>
      <c r="B131" s="5"/>
      <c r="C131" s="5"/>
      <c r="D131" s="5"/>
      <c r="E131" s="5"/>
      <c r="F131" s="5"/>
      <c r="G131" s="5"/>
      <c r="H131" s="5"/>
      <c r="I131" s="187"/>
      <c r="J131" s="173"/>
      <c r="K131" s="173"/>
      <c r="L131" s="173"/>
      <c r="M131" s="173"/>
      <c r="N131" s="173"/>
      <c r="O131" s="173"/>
      <c r="P131" s="173"/>
      <c r="Q131" s="173"/>
      <c r="R131" s="173"/>
      <c r="S131" s="173"/>
    </row>
    <row r="132" spans="1:19" x14ac:dyDescent="0.25">
      <c r="A132" s="5"/>
      <c r="B132" s="5"/>
      <c r="C132" s="5"/>
      <c r="D132" s="5"/>
      <c r="E132" s="5"/>
      <c r="F132" s="5"/>
      <c r="G132" s="5"/>
      <c r="H132" s="5"/>
      <c r="I132" s="187"/>
      <c r="J132" s="173"/>
      <c r="K132" s="173"/>
      <c r="L132" s="173"/>
      <c r="M132" s="173"/>
      <c r="N132" s="173"/>
      <c r="O132" s="173"/>
      <c r="P132" s="173"/>
      <c r="Q132" s="173"/>
      <c r="R132" s="173"/>
      <c r="S132" s="173"/>
    </row>
    <row r="133" spans="1:19" x14ac:dyDescent="0.25">
      <c r="A133" s="5"/>
      <c r="B133" s="5"/>
      <c r="C133" s="5"/>
      <c r="D133" s="5"/>
      <c r="E133" s="5"/>
      <c r="F133" s="5"/>
      <c r="G133" s="5"/>
      <c r="H133" s="5"/>
      <c r="I133" s="187"/>
      <c r="J133" s="173"/>
      <c r="K133" s="173"/>
      <c r="L133" s="173"/>
      <c r="M133" s="173"/>
      <c r="N133" s="173"/>
      <c r="O133" s="173"/>
      <c r="P133" s="173"/>
      <c r="Q133" s="173"/>
      <c r="R133" s="173"/>
      <c r="S133" s="173"/>
    </row>
    <row r="134" spans="1:19" x14ac:dyDescent="0.25">
      <c r="A134" s="5"/>
      <c r="B134" s="5"/>
      <c r="C134" s="5"/>
      <c r="D134" s="5"/>
      <c r="E134" s="5"/>
      <c r="F134" s="5"/>
      <c r="G134" s="5"/>
      <c r="H134" s="5"/>
      <c r="I134" s="187"/>
      <c r="J134" s="173"/>
      <c r="K134" s="173"/>
      <c r="L134" s="173"/>
      <c r="M134" s="173"/>
      <c r="N134" s="173"/>
      <c r="O134" s="173"/>
      <c r="P134" s="173"/>
      <c r="Q134" s="173"/>
      <c r="R134" s="173"/>
      <c r="S134" s="173"/>
    </row>
    <row r="135" spans="1:19" x14ac:dyDescent="0.25">
      <c r="A135" s="5"/>
      <c r="B135" s="5"/>
      <c r="C135" s="5"/>
      <c r="D135" s="5"/>
      <c r="E135" s="5"/>
      <c r="F135" s="5"/>
      <c r="G135" s="5"/>
      <c r="H135" s="5"/>
      <c r="I135" s="187"/>
      <c r="J135" s="173"/>
      <c r="K135" s="173"/>
      <c r="L135" s="280"/>
      <c r="M135" s="305" t="s">
        <v>608</v>
      </c>
      <c r="N135" s="306">
        <f>(C122*D122+C123*D123+C124*D124+C125*D125+C126*D126+C127*D127+C128*D128)</f>
        <v>640</v>
      </c>
      <c r="O135" s="306" t="s">
        <v>160</v>
      </c>
      <c r="P135" s="173"/>
      <c r="Q135" s="173"/>
      <c r="R135" s="173"/>
      <c r="S135" s="173"/>
    </row>
    <row r="136" spans="1:19" x14ac:dyDescent="0.25">
      <c r="A136" s="5"/>
      <c r="B136" s="5"/>
      <c r="C136" s="5"/>
      <c r="D136" s="5"/>
      <c r="E136" s="5"/>
      <c r="F136" s="5"/>
      <c r="G136" s="5"/>
      <c r="H136" s="5"/>
      <c r="I136" s="187"/>
      <c r="J136" s="173"/>
      <c r="K136" s="173"/>
      <c r="L136" s="280"/>
      <c r="M136" s="305" t="s">
        <v>609</v>
      </c>
      <c r="N136" s="307">
        <f>N135/'Vendor Data entry'!B1</f>
        <v>17.777777777777779</v>
      </c>
      <c r="O136" s="306" t="s">
        <v>160</v>
      </c>
      <c r="P136" s="173"/>
      <c r="Q136" s="173"/>
      <c r="R136" s="173"/>
      <c r="S136" s="173"/>
    </row>
    <row r="137" spans="1:19" s="247" customFormat="1" ht="15.75" x14ac:dyDescent="0.25">
      <c r="A137"/>
      <c r="B137"/>
      <c r="C137"/>
      <c r="D137"/>
      <c r="E137"/>
      <c r="F137"/>
      <c r="G137"/>
      <c r="H137"/>
      <c r="I137" s="197"/>
      <c r="J137" s="189"/>
      <c r="K137" s="189"/>
      <c r="L137" s="186"/>
      <c r="M137" s="186"/>
      <c r="N137" s="186"/>
      <c r="O137" s="186"/>
      <c r="P137" s="186"/>
      <c r="Q137" s="186"/>
      <c r="R137" s="186"/>
      <c r="S137" s="186"/>
    </row>
    <row r="138" spans="1:19" x14ac:dyDescent="0.25">
      <c r="A138" s="412" t="s">
        <v>834</v>
      </c>
      <c r="B138" s="138"/>
      <c r="C138" s="138"/>
      <c r="D138" s="138"/>
      <c r="E138" s="138"/>
      <c r="F138" s="138"/>
      <c r="G138" s="138"/>
      <c r="H138" s="138"/>
      <c r="I138" s="138"/>
      <c r="J138" s="138" t="str">
        <f>A138</f>
        <v>VS#11: Key sales channels</v>
      </c>
      <c r="K138" s="138"/>
      <c r="L138" s="138"/>
      <c r="M138" s="138"/>
      <c r="N138" s="138"/>
      <c r="O138" s="138"/>
      <c r="P138" s="138"/>
      <c r="Q138" s="138"/>
      <c r="R138" s="138"/>
      <c r="S138" s="138"/>
    </row>
    <row r="139" spans="1:19" x14ac:dyDescent="0.25">
      <c r="A139" s="5"/>
      <c r="B139" s="5"/>
      <c r="C139" s="5"/>
      <c r="D139" s="5"/>
      <c r="E139" s="5"/>
      <c r="F139" s="5"/>
      <c r="G139" s="5"/>
      <c r="H139" s="5"/>
      <c r="I139" s="187"/>
      <c r="J139" s="173"/>
      <c r="K139" s="173"/>
      <c r="L139" s="173"/>
      <c r="M139" s="173"/>
      <c r="N139" s="173"/>
      <c r="O139" s="173"/>
      <c r="P139" s="173"/>
      <c r="Q139" s="173"/>
      <c r="R139" s="173"/>
      <c r="S139" s="173"/>
    </row>
    <row r="140" spans="1:19" ht="13.5" customHeight="1" x14ac:dyDescent="0.25">
      <c r="A140" s="5"/>
      <c r="B140" s="5"/>
      <c r="C140" s="5"/>
      <c r="D140" s="170" t="s">
        <v>610</v>
      </c>
      <c r="E140" s="5"/>
      <c r="F140" s="5"/>
      <c r="G140" s="5"/>
      <c r="H140" s="5"/>
      <c r="I140" s="187"/>
      <c r="J140" s="173"/>
      <c r="K140" s="173"/>
      <c r="L140" s="173"/>
      <c r="M140" s="173"/>
      <c r="N140" s="173"/>
      <c r="O140" s="173"/>
      <c r="P140" s="173"/>
      <c r="Q140" s="173"/>
      <c r="R140" s="173"/>
      <c r="S140" s="173"/>
    </row>
    <row r="141" spans="1:19" ht="31.5" customHeight="1" x14ac:dyDescent="0.25">
      <c r="A141" s="5"/>
      <c r="B141" s="5"/>
      <c r="C141" s="59" t="s">
        <v>173</v>
      </c>
      <c r="D141" s="59" t="s">
        <v>174</v>
      </c>
      <c r="E141" s="59" t="s">
        <v>175</v>
      </c>
      <c r="F141" s="59" t="s">
        <v>168</v>
      </c>
      <c r="G141" s="5"/>
      <c r="H141" s="5"/>
      <c r="I141" s="187"/>
      <c r="J141" s="173"/>
      <c r="K141" s="505" t="s">
        <v>613</v>
      </c>
      <c r="L141" s="503" t="s">
        <v>266</v>
      </c>
      <c r="M141" s="504"/>
      <c r="N141" s="173"/>
      <c r="O141" s="173"/>
      <c r="P141" s="173"/>
      <c r="Q141" s="173"/>
      <c r="R141" s="173"/>
      <c r="S141" s="173"/>
    </row>
    <row r="142" spans="1:19" x14ac:dyDescent="0.25">
      <c r="A142" s="5"/>
      <c r="B142" s="47" t="s">
        <v>161</v>
      </c>
      <c r="C142" s="183">
        <f>COUNTIF('Vendor Data entry'!AO:AO, "=1")</f>
        <v>19</v>
      </c>
      <c r="D142" s="183">
        <f>COUNTIF('Vendor Data entry'!AO:AO, "=2")</f>
        <v>0</v>
      </c>
      <c r="E142" s="183">
        <f>COUNTIF('Vendor Data entry'!AO:AO, "=3")</f>
        <v>1</v>
      </c>
      <c r="F142" s="183">
        <f>COUNTIF('Vendor Data entry'!AO:AO, "=4")</f>
        <v>0</v>
      </c>
      <c r="I142" s="187"/>
      <c r="J142" s="173"/>
      <c r="K142" s="506"/>
      <c r="L142" s="194" t="s">
        <v>611</v>
      </c>
      <c r="M142" s="194" t="s">
        <v>612</v>
      </c>
      <c r="N142" s="173"/>
      <c r="O142" s="173"/>
      <c r="P142" s="173"/>
      <c r="Q142" s="173"/>
      <c r="R142" s="173"/>
      <c r="S142" s="173"/>
    </row>
    <row r="143" spans="1:19" x14ac:dyDescent="0.25">
      <c r="A143" s="5"/>
      <c r="B143" s="47" t="s">
        <v>162</v>
      </c>
      <c r="C143" s="183">
        <f>COUNTIF('Vendor Data entry'!AP:AP, "=1")</f>
        <v>0</v>
      </c>
      <c r="D143" s="183">
        <f>COUNTIF('Vendor Data entry'!AP:AP, "=2")</f>
        <v>4</v>
      </c>
      <c r="E143" s="183">
        <f>COUNTIF('Vendor Data entry'!AP:AP, "=3")</f>
        <v>1</v>
      </c>
      <c r="F143" s="183">
        <f>COUNTIF('Vendor Data entry'!AP:AP, "=4")</f>
        <v>0</v>
      </c>
      <c r="I143" s="187"/>
      <c r="J143" s="173"/>
      <c r="K143" s="192" t="s">
        <v>161</v>
      </c>
      <c r="L143" s="193">
        <f>SUM(C142:E142)/'Vendor Data entry'!$B$1</f>
        <v>0.55555555555555558</v>
      </c>
      <c r="M143" s="193">
        <f>C142/'Vendor Data entry'!$B$1</f>
        <v>0.52777777777777779</v>
      </c>
      <c r="N143" s="173"/>
      <c r="O143" s="173"/>
      <c r="P143" s="173"/>
      <c r="Q143" s="173"/>
      <c r="R143" s="173"/>
      <c r="S143" s="173"/>
    </row>
    <row r="144" spans="1:19" x14ac:dyDescent="0.25">
      <c r="A144" s="5"/>
      <c r="B144" s="47" t="s">
        <v>163</v>
      </c>
      <c r="C144" s="183">
        <f>COUNTIF('Vendor Data entry'!AQ:AQ, "=1")</f>
        <v>4</v>
      </c>
      <c r="D144" s="183">
        <f>COUNTIF('Vendor Data entry'!AQ:AQ, "=2")</f>
        <v>6</v>
      </c>
      <c r="E144" s="183">
        <f>COUNTIF('Vendor Data entry'!AQ:AQ, "=3")</f>
        <v>11</v>
      </c>
      <c r="F144" s="183">
        <f>COUNTIF('Vendor Data entry'!AQ:AQ, "=4")</f>
        <v>1</v>
      </c>
      <c r="I144" s="187"/>
      <c r="J144" s="173"/>
      <c r="K144" s="177" t="s">
        <v>162</v>
      </c>
      <c r="L144" s="179">
        <f>SUM(C143:E143)/'Vendor Data entry'!$B$1</f>
        <v>0.1388888888888889</v>
      </c>
      <c r="M144" s="179">
        <f>C143/'Vendor Data entry'!$B$1</f>
        <v>0</v>
      </c>
      <c r="N144" s="173"/>
      <c r="O144" s="173"/>
      <c r="P144" s="173"/>
      <c r="Q144" s="173"/>
      <c r="R144" s="173"/>
      <c r="S144" s="173"/>
    </row>
    <row r="145" spans="1:19" x14ac:dyDescent="0.25">
      <c r="A145" s="5"/>
      <c r="B145" s="47" t="s">
        <v>164</v>
      </c>
      <c r="C145" s="183">
        <f>COUNTIF('Vendor Data entry'!AR:AR, "=1")</f>
        <v>9</v>
      </c>
      <c r="D145" s="183">
        <f>COUNTIF('Vendor Data entry'!AR:AR, "=2")</f>
        <v>0</v>
      </c>
      <c r="E145" s="183">
        <f>COUNTIF('Vendor Data entry'!AR:AR, "=3")</f>
        <v>4</v>
      </c>
      <c r="F145" s="183">
        <f>COUNTIF('Vendor Data entry'!AR:AR, "=4")</f>
        <v>1</v>
      </c>
      <c r="I145" s="187"/>
      <c r="J145" s="173"/>
      <c r="K145" s="177" t="s">
        <v>163</v>
      </c>
      <c r="L145" s="179">
        <f>SUM(C144:E144)/'Vendor Data entry'!$B$1</f>
        <v>0.58333333333333337</v>
      </c>
      <c r="M145" s="179">
        <f>C144/'Vendor Data entry'!$B$1</f>
        <v>0.1111111111111111</v>
      </c>
      <c r="N145" s="173"/>
      <c r="O145" s="173"/>
      <c r="P145" s="173"/>
      <c r="Q145" s="173"/>
      <c r="R145" s="173"/>
      <c r="S145" s="173"/>
    </row>
    <row r="146" spans="1:19" x14ac:dyDescent="0.25">
      <c r="A146" s="5"/>
      <c r="B146" s="47" t="s">
        <v>165</v>
      </c>
      <c r="C146" s="183">
        <f>COUNTIF('Vendor Data entry'!AS:AS, "=1")</f>
        <v>0</v>
      </c>
      <c r="D146" s="183">
        <f>COUNTIF('Vendor Data entry'!AS:AS, "=2")</f>
        <v>1</v>
      </c>
      <c r="E146" s="183">
        <f>COUNTIF('Vendor Data entry'!AS:AS, "=3")</f>
        <v>0</v>
      </c>
      <c r="F146" s="183">
        <f>COUNTIF('Vendor Data entry'!AS:AS, "=4")</f>
        <v>10</v>
      </c>
      <c r="I146" s="187"/>
      <c r="J146" s="173"/>
      <c r="K146" s="177" t="s">
        <v>164</v>
      </c>
      <c r="L146" s="179">
        <f>SUM(C145:E145)/'Vendor Data entry'!$B$1</f>
        <v>0.3611111111111111</v>
      </c>
      <c r="M146" s="179">
        <f>C145/'Vendor Data entry'!$B$1</f>
        <v>0.25</v>
      </c>
      <c r="N146" s="173"/>
      <c r="O146" s="173"/>
      <c r="P146" s="173"/>
      <c r="Q146" s="173"/>
      <c r="R146" s="173"/>
      <c r="S146" s="173"/>
    </row>
    <row r="147" spans="1:19" x14ac:dyDescent="0.25">
      <c r="A147" s="5"/>
      <c r="B147" s="47" t="s">
        <v>166</v>
      </c>
      <c r="C147" s="183">
        <f>COUNTIF('Vendor Data entry'!AT:AT, "=1")</f>
        <v>0</v>
      </c>
      <c r="D147" s="183">
        <f>COUNTIF('Vendor Data entry'!AT:AT, "=2")</f>
        <v>0</v>
      </c>
      <c r="E147" s="183">
        <f>COUNTIF('Vendor Data entry'!AT:AT, "=3")</f>
        <v>10</v>
      </c>
      <c r="F147" s="183">
        <f>COUNTIF('Vendor Data entry'!AT:AT, "=4")</f>
        <v>2</v>
      </c>
      <c r="I147" s="187"/>
      <c r="J147" s="173"/>
      <c r="K147" s="177" t="s">
        <v>165</v>
      </c>
      <c r="L147" s="179">
        <f>SUM(C146:E146)/'Vendor Data entry'!$B$1</f>
        <v>2.7777777777777776E-2</v>
      </c>
      <c r="M147" s="179">
        <f>C146/'Vendor Data entry'!$B$1</f>
        <v>0</v>
      </c>
      <c r="N147" s="173"/>
      <c r="O147" s="173"/>
      <c r="P147" s="173"/>
      <c r="Q147" s="173"/>
      <c r="R147" s="173"/>
      <c r="S147" s="173"/>
    </row>
    <row r="148" spans="1:19" x14ac:dyDescent="0.25">
      <c r="A148" s="5"/>
      <c r="B148" s="47" t="s">
        <v>167</v>
      </c>
      <c r="C148" s="183">
        <f>COUNTIF('Vendor Data entry'!AU:AU, "=1")</f>
        <v>8</v>
      </c>
      <c r="D148" s="183">
        <f>COUNTIF('Vendor Data entry'!AU:AU, "=2")</f>
        <v>4</v>
      </c>
      <c r="E148" s="183">
        <f>COUNTIF('Vendor Data entry'!AU:AU, "=3")</f>
        <v>3</v>
      </c>
      <c r="F148" s="183">
        <f>COUNTIF('Vendor Data entry'!AU:AU, "=4")</f>
        <v>0</v>
      </c>
      <c r="I148" s="187"/>
      <c r="J148" s="173"/>
      <c r="K148" s="177" t="s">
        <v>166</v>
      </c>
      <c r="L148" s="179">
        <f>SUM(C147:E147)/'Vendor Data entry'!$B$1</f>
        <v>0.27777777777777779</v>
      </c>
      <c r="M148" s="179">
        <f>C147/'Vendor Data entry'!$B$1</f>
        <v>0</v>
      </c>
      <c r="N148" s="173"/>
      <c r="O148" s="173"/>
      <c r="P148" s="173"/>
      <c r="Q148" s="173"/>
      <c r="R148" s="173"/>
      <c r="S148" s="173"/>
    </row>
    <row r="149" spans="1:19" x14ac:dyDescent="0.25">
      <c r="A149" s="5"/>
      <c r="B149" s="47" t="s">
        <v>38</v>
      </c>
      <c r="C149" s="183">
        <f>COUNTIF('Vendor Data entry'!AV:AV, "=1")</f>
        <v>3</v>
      </c>
      <c r="D149" s="183">
        <f>COUNTIF('Vendor Data entry'!AV:AV, "=2")</f>
        <v>0</v>
      </c>
      <c r="E149" s="183">
        <f>COUNTIF('Vendor Data entry'!AV:AV, "=3")</f>
        <v>0</v>
      </c>
      <c r="F149" s="183">
        <f>COUNTIF('Vendor Data entry'!AV:AV, "=4")</f>
        <v>3</v>
      </c>
      <c r="I149" s="187"/>
      <c r="J149" s="173"/>
      <c r="K149" s="177" t="s">
        <v>167</v>
      </c>
      <c r="L149" s="179">
        <f>SUM(C148:E148)/'Vendor Data entry'!$B$1</f>
        <v>0.41666666666666669</v>
      </c>
      <c r="M149" s="179">
        <f>C148/'Vendor Data entry'!$B$1</f>
        <v>0.22222222222222221</v>
      </c>
      <c r="N149" s="173"/>
      <c r="O149" s="173"/>
      <c r="P149" s="173"/>
      <c r="Q149" s="173"/>
      <c r="R149" s="173"/>
      <c r="S149" s="173"/>
    </row>
    <row r="150" spans="1:19" x14ac:dyDescent="0.25">
      <c r="A150" s="5"/>
      <c r="I150" s="187"/>
      <c r="J150" s="173"/>
      <c r="K150" s="178" t="s">
        <v>38</v>
      </c>
      <c r="L150" s="180">
        <f>SUM(C149:E149)/'Vendor Data entry'!$B$1</f>
        <v>8.3333333333333329E-2</v>
      </c>
      <c r="M150" s="180">
        <f>C149/'Vendor Data entry'!$B$1</f>
        <v>8.3333333333333329E-2</v>
      </c>
      <c r="N150" s="173"/>
      <c r="O150" s="173"/>
      <c r="P150" s="173"/>
      <c r="Q150" s="173"/>
      <c r="R150" s="173"/>
      <c r="S150" s="173"/>
    </row>
    <row r="151" spans="1:19" x14ac:dyDescent="0.25">
      <c r="A151" s="5"/>
      <c r="C151" s="190" t="s">
        <v>169</v>
      </c>
      <c r="D151" s="190" t="s">
        <v>170</v>
      </c>
      <c r="E151" s="190" t="s">
        <v>171</v>
      </c>
      <c r="F151" s="190" t="s">
        <v>172</v>
      </c>
      <c r="I151" s="187"/>
      <c r="J151" s="173"/>
      <c r="K151" s="173"/>
      <c r="L151" s="173"/>
      <c r="M151" s="173"/>
      <c r="N151" s="173"/>
      <c r="O151" s="173"/>
      <c r="P151" s="173"/>
      <c r="Q151" s="173"/>
      <c r="R151" s="173"/>
      <c r="S151" s="173"/>
    </row>
    <row r="152" spans="1:19" ht="15.75" customHeight="1" x14ac:dyDescent="0.25">
      <c r="A152" s="5"/>
      <c r="B152" s="47" t="s">
        <v>161</v>
      </c>
      <c r="C152" s="183">
        <f>COUNTIF('Vendor Data entry'!AO:AO, "=5")</f>
        <v>3</v>
      </c>
      <c r="D152" s="183">
        <f>COUNTIF('Vendor Data entry'!AO:AO, "=6")</f>
        <v>0</v>
      </c>
      <c r="E152" s="183">
        <f>COUNTIF('Vendor Data entry'!AO:AO, "=7")</f>
        <v>0</v>
      </c>
      <c r="F152" s="183">
        <f>COUNTIF('Vendor Data entry'!AO:AO, "=8")</f>
        <v>0</v>
      </c>
      <c r="I152" s="187"/>
      <c r="J152" s="173"/>
      <c r="K152" s="492" t="s">
        <v>939</v>
      </c>
      <c r="L152" s="502"/>
      <c r="M152" s="502"/>
      <c r="N152" s="502"/>
      <c r="O152" s="502"/>
      <c r="P152" s="502"/>
      <c r="Q152" s="173"/>
      <c r="R152" s="173"/>
      <c r="S152" s="173"/>
    </row>
    <row r="153" spans="1:19" x14ac:dyDescent="0.25">
      <c r="A153" s="5"/>
      <c r="B153" s="47" t="s">
        <v>162</v>
      </c>
      <c r="C153" s="183">
        <f>COUNTIF('Vendor Data entry'!AP:AP, "=5")</f>
        <v>0</v>
      </c>
      <c r="D153" s="183">
        <f>COUNTIF('Vendor Data entry'!AP:AP, "=6")</f>
        <v>5</v>
      </c>
      <c r="E153" s="183">
        <f>COUNTIF('Vendor Data entry'!AP:AP, "=7")</f>
        <v>0</v>
      </c>
      <c r="F153" s="183">
        <f>COUNTIF('Vendor Data entry'!AP:AP, "=8")</f>
        <v>0</v>
      </c>
      <c r="I153" s="187"/>
      <c r="J153" s="195"/>
      <c r="K153" s="502"/>
      <c r="L153" s="502"/>
      <c r="M153" s="502"/>
      <c r="N153" s="502"/>
      <c r="O153" s="502"/>
      <c r="P153" s="502"/>
      <c r="Q153" s="173"/>
      <c r="R153" s="173"/>
      <c r="S153" s="173"/>
    </row>
    <row r="154" spans="1:19" x14ac:dyDescent="0.25">
      <c r="A154" s="5"/>
      <c r="B154" s="47" t="s">
        <v>163</v>
      </c>
      <c r="C154" s="183">
        <f>COUNTIF('Vendor Data entry'!AQ:AQ, "=5")</f>
        <v>0</v>
      </c>
      <c r="D154" s="183">
        <f>COUNTIF('Vendor Data entry'!AQ:AQ, "=6")</f>
        <v>0</v>
      </c>
      <c r="E154" s="183">
        <f>COUNTIF('Vendor Data entry'!AQ:AQ, "=7")</f>
        <v>0</v>
      </c>
      <c r="F154" s="183">
        <f>COUNTIF('Vendor Data entry'!AQ:AQ, "=8")</f>
        <v>0</v>
      </c>
      <c r="I154" s="187"/>
      <c r="J154" s="173"/>
      <c r="K154" s="304">
        <f>L143</f>
        <v>0.55555555555555558</v>
      </c>
      <c r="L154" s="280"/>
      <c r="M154" s="280"/>
      <c r="N154" s="280"/>
      <c r="O154" s="280"/>
      <c r="P154" s="280"/>
      <c r="Q154" s="173"/>
      <c r="R154" s="173"/>
      <c r="S154" s="173"/>
    </row>
    <row r="155" spans="1:19" x14ac:dyDescent="0.25">
      <c r="A155" s="5"/>
      <c r="B155" s="47" t="s">
        <v>164</v>
      </c>
      <c r="C155" s="183">
        <f>COUNTIF('Vendor Data entry'!AR:AR, "=5")</f>
        <v>0</v>
      </c>
      <c r="D155" s="183">
        <f>COUNTIF('Vendor Data entry'!AR:AR, "=6")</f>
        <v>0</v>
      </c>
      <c r="E155" s="183">
        <f>COUNTIF('Vendor Data entry'!AR:AR, "=7")</f>
        <v>0</v>
      </c>
      <c r="F155" s="183">
        <f>COUNTIF('Vendor Data entry'!AR:AR, "=8")</f>
        <v>8</v>
      </c>
      <c r="I155" s="187"/>
      <c r="J155" s="173"/>
      <c r="K155" s="173"/>
      <c r="L155" s="173"/>
      <c r="M155" s="173"/>
      <c r="N155" s="173"/>
      <c r="O155" s="173"/>
      <c r="P155" s="173"/>
      <c r="Q155" s="173"/>
      <c r="R155" s="173"/>
      <c r="S155" s="173"/>
    </row>
    <row r="156" spans="1:19" x14ac:dyDescent="0.25">
      <c r="A156" s="5"/>
      <c r="B156" s="47" t="s">
        <v>165</v>
      </c>
      <c r="C156" s="183">
        <f>COUNTIF('Vendor Data entry'!AS:AS, "=5")</f>
        <v>2</v>
      </c>
      <c r="D156" s="183">
        <f>COUNTIF('Vendor Data entry'!AS:AS, "=6")</f>
        <v>0</v>
      </c>
      <c r="E156" s="183">
        <f>COUNTIF('Vendor Data entry'!AS:AS, "=7")</f>
        <v>0</v>
      </c>
      <c r="F156" s="183">
        <f>COUNTIF('Vendor Data entry'!AS:AS, "=8")</f>
        <v>8</v>
      </c>
      <c r="I156" s="187"/>
      <c r="J156" s="173"/>
      <c r="K156" s="173"/>
      <c r="L156" s="173"/>
      <c r="M156" s="173"/>
      <c r="N156" s="173"/>
      <c r="O156" s="173"/>
      <c r="P156" s="173"/>
      <c r="Q156" s="173"/>
      <c r="R156" s="173"/>
      <c r="S156" s="173"/>
    </row>
    <row r="157" spans="1:19" x14ac:dyDescent="0.25">
      <c r="A157" s="5"/>
      <c r="B157" s="47" t="s">
        <v>166</v>
      </c>
      <c r="C157" s="183">
        <f>COUNTIF('Vendor Data entry'!AT:AT, "=5")</f>
        <v>0</v>
      </c>
      <c r="D157" s="183">
        <f>COUNTIF('Vendor Data entry'!AT:AT, "=6")</f>
        <v>0</v>
      </c>
      <c r="E157" s="183">
        <f>COUNTIF('Vendor Data entry'!AT:AT, "=7")</f>
        <v>3</v>
      </c>
      <c r="F157" s="183">
        <f>COUNTIF('Vendor Data entry'!AT:AT, "=8")</f>
        <v>3</v>
      </c>
      <c r="I157" s="187"/>
      <c r="J157" s="173"/>
      <c r="K157" s="173"/>
      <c r="L157" s="173"/>
      <c r="M157" s="173"/>
      <c r="N157" s="173"/>
      <c r="O157" s="173"/>
      <c r="P157" s="173"/>
      <c r="Q157" s="173"/>
      <c r="R157" s="173"/>
      <c r="S157" s="173"/>
    </row>
    <row r="158" spans="1:19" x14ac:dyDescent="0.25">
      <c r="A158" s="5"/>
      <c r="B158" s="5" t="s">
        <v>167</v>
      </c>
      <c r="C158" s="183">
        <f>COUNTIF('Vendor Data entry'!AU:AU, "=5")</f>
        <v>0</v>
      </c>
      <c r="D158" s="183">
        <f>COUNTIF('Vendor Data entry'!AU:AU, "=6")</f>
        <v>0</v>
      </c>
      <c r="E158" s="183">
        <f>COUNTIF('Vendor Data entry'!AU:AU, "=7")</f>
        <v>2</v>
      </c>
      <c r="F158" s="183">
        <f>COUNTIF('Vendor Data entry'!AU:AU, "=8")</f>
        <v>6</v>
      </c>
      <c r="G158" s="5"/>
      <c r="H158" s="5"/>
      <c r="I158" s="187"/>
      <c r="J158" s="173"/>
      <c r="K158" s="173"/>
      <c r="L158" s="173"/>
      <c r="M158" s="173"/>
      <c r="N158" s="173"/>
      <c r="O158" s="173"/>
      <c r="P158" s="173"/>
      <c r="Q158" s="173"/>
      <c r="R158" s="173"/>
      <c r="S158" s="173"/>
    </row>
    <row r="159" spans="1:19" x14ac:dyDescent="0.25">
      <c r="A159" s="5"/>
      <c r="B159" s="5" t="s">
        <v>38</v>
      </c>
      <c r="C159" s="183">
        <f>COUNTIF('Vendor Data entry'!AV:AV, "=5")</f>
        <v>0</v>
      </c>
      <c r="D159" s="183">
        <f>COUNTIF('Vendor Data entry'!AV:AV, "=6")</f>
        <v>0</v>
      </c>
      <c r="E159" s="183">
        <f>COUNTIF('Vendor Data entry'!AV:AV, "=7")</f>
        <v>0</v>
      </c>
      <c r="F159" s="183">
        <f>COUNTIF('Vendor Data entry'!AV:AV, "=8")</f>
        <v>2</v>
      </c>
      <c r="G159" s="5"/>
      <c r="H159" s="5"/>
      <c r="I159" s="187"/>
      <c r="J159" s="173"/>
      <c r="K159" s="173"/>
      <c r="L159" s="173"/>
      <c r="M159" s="173"/>
      <c r="N159" s="173"/>
      <c r="O159" s="173"/>
      <c r="P159" s="173"/>
      <c r="Q159" s="173"/>
      <c r="R159" s="173"/>
      <c r="S159" s="173"/>
    </row>
    <row r="160" spans="1:19" x14ac:dyDescent="0.25">
      <c r="A160" s="5"/>
      <c r="B160" s="5"/>
      <c r="C160" s="5"/>
      <c r="D160" s="5"/>
      <c r="E160" s="5"/>
      <c r="F160" s="5"/>
      <c r="G160" s="5"/>
      <c r="H160" s="5"/>
      <c r="I160" s="187"/>
      <c r="J160" s="173"/>
      <c r="K160" s="173"/>
      <c r="L160" s="173"/>
      <c r="M160" s="173"/>
      <c r="N160" s="173"/>
      <c r="O160" s="173"/>
      <c r="P160" s="173"/>
      <c r="Q160" s="173"/>
      <c r="R160" s="173"/>
      <c r="S160" s="173"/>
    </row>
    <row r="161" spans="1:19" x14ac:dyDescent="0.25">
      <c r="A161" s="5"/>
      <c r="B161" s="5"/>
      <c r="C161" s="5"/>
      <c r="D161" s="5"/>
      <c r="E161" s="5"/>
      <c r="F161" s="5"/>
      <c r="G161" s="5"/>
      <c r="H161" s="5"/>
      <c r="I161" s="187"/>
      <c r="J161" s="173"/>
      <c r="K161" s="173"/>
      <c r="L161" s="173"/>
      <c r="M161" s="173"/>
      <c r="N161" s="173"/>
      <c r="O161" s="173"/>
      <c r="P161" s="173"/>
      <c r="Q161" s="173"/>
      <c r="R161" s="173"/>
      <c r="S161" s="173"/>
    </row>
    <row r="162" spans="1:19" x14ac:dyDescent="0.25">
      <c r="A162" s="412" t="s">
        <v>835</v>
      </c>
      <c r="B162" s="138"/>
      <c r="C162" s="138"/>
      <c r="D162" s="138"/>
      <c r="E162" s="138"/>
      <c r="F162" s="138"/>
      <c r="G162" s="138"/>
      <c r="H162" s="138"/>
      <c r="I162" s="138"/>
      <c r="J162" s="138" t="str">
        <f>A162</f>
        <v>VS#14: Product varieties</v>
      </c>
      <c r="K162" s="138"/>
      <c r="L162" s="138"/>
      <c r="M162" s="138"/>
      <c r="N162" s="138"/>
      <c r="O162" s="138"/>
      <c r="P162" s="138"/>
      <c r="Q162" s="138"/>
      <c r="R162" s="138"/>
      <c r="S162" s="138"/>
    </row>
    <row r="163" spans="1:19" x14ac:dyDescent="0.25">
      <c r="A163" s="5"/>
      <c r="B163" s="5"/>
      <c r="C163" s="5"/>
      <c r="D163" s="5"/>
      <c r="E163" s="5"/>
      <c r="F163" s="5"/>
      <c r="G163" s="5"/>
      <c r="H163" s="5"/>
      <c r="I163" s="187"/>
      <c r="J163" s="173"/>
      <c r="K163" s="173"/>
      <c r="L163" s="173"/>
      <c r="M163" s="173"/>
      <c r="N163" s="173"/>
      <c r="O163" s="173"/>
      <c r="P163" s="173"/>
      <c r="Q163" s="173"/>
      <c r="R163" s="173"/>
      <c r="S163" s="173"/>
    </row>
    <row r="164" spans="1:19" x14ac:dyDescent="0.25">
      <c r="A164" s="5"/>
      <c r="B164" s="5"/>
      <c r="C164" s="5"/>
      <c r="D164" s="5"/>
      <c r="E164" s="5"/>
      <c r="F164" s="5"/>
      <c r="G164" s="5"/>
      <c r="H164" s="5"/>
      <c r="I164" s="187"/>
      <c r="J164" s="173"/>
      <c r="K164" s="173"/>
      <c r="L164" s="173"/>
      <c r="M164" s="173"/>
      <c r="N164" s="173"/>
      <c r="O164" s="173"/>
      <c r="P164" s="173"/>
      <c r="Q164" s="173"/>
      <c r="R164" s="173"/>
      <c r="S164" s="173"/>
    </row>
    <row r="165" spans="1:19" x14ac:dyDescent="0.25">
      <c r="A165" s="5"/>
      <c r="B165" s="5"/>
      <c r="C165" s="61" t="s">
        <v>267</v>
      </c>
      <c r="D165" s="62" t="s">
        <v>181</v>
      </c>
      <c r="E165" s="61" t="s">
        <v>268</v>
      </c>
      <c r="F165" s="5"/>
      <c r="G165" s="5"/>
      <c r="H165" s="5"/>
      <c r="I165" s="187"/>
      <c r="J165" s="173"/>
      <c r="K165" s="173"/>
      <c r="L165" s="173"/>
      <c r="M165" s="173"/>
      <c r="N165" s="173"/>
      <c r="O165" s="173"/>
      <c r="P165" s="173"/>
      <c r="Q165" s="173"/>
      <c r="R165" s="173"/>
      <c r="S165" s="173"/>
    </row>
    <row r="166" spans="1:19" x14ac:dyDescent="0.25">
      <c r="A166" s="5"/>
      <c r="B166" s="5" t="s">
        <v>176</v>
      </c>
      <c r="C166" s="210">
        <f>SUM('Vendor Data entry'!AZ:AZ)</f>
        <v>138</v>
      </c>
      <c r="D166" s="211">
        <f>IF(C166=0,0,SUMIF('Vendor Data entry'!AZ:AZ,"&gt;0")/COUNTIF('Vendor Data entry'!AZ:AZ,"&gt;0"))</f>
        <v>34.5</v>
      </c>
      <c r="E166" s="210">
        <f>COUNTIF('Vendor Data entry'!AZ:AZ, "&gt;0")</f>
        <v>4</v>
      </c>
      <c r="F166" s="5"/>
      <c r="G166" s="5"/>
      <c r="H166" s="5"/>
      <c r="I166" s="187"/>
      <c r="J166" s="173"/>
      <c r="K166" s="173"/>
      <c r="L166" s="173"/>
      <c r="M166" s="173"/>
      <c r="N166" s="173"/>
      <c r="O166" s="173"/>
      <c r="P166" s="173"/>
      <c r="Q166" s="173"/>
      <c r="R166" s="173"/>
      <c r="S166" s="173"/>
    </row>
    <row r="167" spans="1:19" x14ac:dyDescent="0.25">
      <c r="A167" s="5"/>
      <c r="B167" s="5" t="s">
        <v>177</v>
      </c>
      <c r="C167" s="210">
        <f>SUM('Vendor Data entry'!BA:BA)</f>
        <v>29</v>
      </c>
      <c r="D167" s="211">
        <f>IF(C167=0,0,SUMIF('Vendor Data entry'!BA:BA,"&gt;0")/COUNTIF('Vendor Data entry'!BA:BA,"&gt;0"))</f>
        <v>7.25</v>
      </c>
      <c r="E167" s="210">
        <f>COUNTIF('Vendor Data entry'!BA:BA, "&gt;0")</f>
        <v>4</v>
      </c>
      <c r="F167" s="5"/>
      <c r="G167" s="5"/>
      <c r="H167" s="5"/>
      <c r="I167" s="187"/>
      <c r="J167" s="173"/>
      <c r="K167" s="173"/>
      <c r="L167" s="173"/>
      <c r="M167" s="173"/>
      <c r="N167" s="173"/>
      <c r="O167" s="173"/>
      <c r="P167" s="173"/>
      <c r="Q167" s="173"/>
      <c r="R167" s="173"/>
      <c r="S167" s="173"/>
    </row>
    <row r="168" spans="1:19" x14ac:dyDescent="0.25">
      <c r="A168" s="5"/>
      <c r="B168" s="5" t="s">
        <v>178</v>
      </c>
      <c r="C168" s="210">
        <f>SUM('Vendor Data entry'!BE:BE)</f>
        <v>3</v>
      </c>
      <c r="D168" s="211">
        <f>IF(C168=0,0,SUMIF('Vendor Data entry'!BE:BE,"&gt;0")/COUNTIF('Vendor Data entry'!BE:BE,"&gt;0"))</f>
        <v>3</v>
      </c>
      <c r="E168" s="210">
        <f>COUNTIF('Vendor Data entry'!BE:BE, "&gt;0")</f>
        <v>1</v>
      </c>
      <c r="F168" s="5"/>
      <c r="G168" s="5"/>
      <c r="H168" s="5"/>
      <c r="I168" s="187"/>
      <c r="J168" s="173"/>
      <c r="K168" s="173"/>
      <c r="L168" s="173"/>
      <c r="M168" s="173"/>
      <c r="N168" s="173"/>
      <c r="O168" s="173"/>
      <c r="P168" s="173"/>
      <c r="Q168" s="173"/>
      <c r="R168" s="173"/>
      <c r="S168" s="173"/>
    </row>
    <row r="169" spans="1:19" x14ac:dyDescent="0.25">
      <c r="A169" s="5"/>
      <c r="B169" s="5" t="s">
        <v>179</v>
      </c>
      <c r="C169" s="210">
        <f>SUM('Vendor Data entry'!BB:BB)</f>
        <v>3</v>
      </c>
      <c r="D169" s="211">
        <f>IF(C169=0,0,SUMIF('Vendor Data entry'!BB:BB,"&gt;0")/COUNTIF('Vendor Data entry'!BB:BB,"&gt;0"))</f>
        <v>1.5</v>
      </c>
      <c r="E169" s="210">
        <f>COUNTIF('Vendor Data entry'!BB:BB, "&gt;0")</f>
        <v>2</v>
      </c>
      <c r="F169" s="5"/>
      <c r="G169" s="5"/>
      <c r="H169" s="5"/>
      <c r="I169" s="187"/>
      <c r="J169" s="173"/>
      <c r="K169" s="173"/>
      <c r="L169" s="173"/>
      <c r="M169" s="173"/>
      <c r="N169" s="173"/>
      <c r="O169" s="173"/>
      <c r="P169" s="173"/>
      <c r="Q169" s="173"/>
      <c r="R169" s="173"/>
      <c r="S169" s="173"/>
    </row>
    <row r="170" spans="1:19" x14ac:dyDescent="0.25">
      <c r="A170" s="5"/>
      <c r="B170" s="5" t="s">
        <v>180</v>
      </c>
      <c r="C170" s="210">
        <f>SUM('Vendor Data entry'!BD:BD)</f>
        <v>7</v>
      </c>
      <c r="D170" s="211">
        <f>IF(C170=0,0,SUMIF('Vendor Data entry'!BD:BD,"&gt;0")/COUNTIF('Vendor Data entry'!BD:BD,"&gt;0"))</f>
        <v>3.5</v>
      </c>
      <c r="E170" s="210">
        <f>COUNTIF('Vendor Data entry'!BD:BD, "&gt;0")</f>
        <v>2</v>
      </c>
      <c r="F170" s="5"/>
      <c r="G170" s="5"/>
      <c r="H170" s="5"/>
      <c r="I170" s="187"/>
      <c r="J170" s="173"/>
      <c r="K170" s="173"/>
      <c r="L170" s="173"/>
      <c r="M170" s="173"/>
      <c r="N170" s="173"/>
      <c r="O170" s="173"/>
      <c r="P170" s="173"/>
      <c r="Q170" s="173"/>
      <c r="R170" s="173"/>
      <c r="S170" s="173"/>
    </row>
    <row r="171" spans="1:19" x14ac:dyDescent="0.25">
      <c r="A171" s="5"/>
      <c r="B171" s="136" t="s">
        <v>592</v>
      </c>
      <c r="C171" s="210">
        <f>SUM('Vendor Data entry'!BC:BC)</f>
        <v>6</v>
      </c>
      <c r="D171" s="211">
        <f>IF(C171=0,0,SUMIF('Vendor Data entry'!BC:BC,"&gt;0")/COUNTIF('Vendor Data entry'!BC:BC,"&gt;0"))</f>
        <v>6</v>
      </c>
      <c r="E171" s="213">
        <f>COUNTIF('Vendor Data entry'!BC:BC, "&gt;0")</f>
        <v>1</v>
      </c>
      <c r="F171" s="5"/>
      <c r="G171" s="5"/>
      <c r="H171" s="5"/>
      <c r="I171" s="187"/>
      <c r="J171" s="173"/>
      <c r="K171" s="173"/>
      <c r="L171" s="173"/>
      <c r="M171" s="173"/>
      <c r="N171" s="173"/>
      <c r="O171" s="173"/>
      <c r="P171" s="173"/>
      <c r="Q171" s="173"/>
      <c r="R171" s="173"/>
      <c r="S171" s="173"/>
    </row>
    <row r="172" spans="1:19" x14ac:dyDescent="0.25">
      <c r="A172" s="5"/>
      <c r="B172" s="5" t="s">
        <v>38</v>
      </c>
      <c r="C172" s="183">
        <f>SUM('Vendor Data entry'!BF:BF)</f>
        <v>1</v>
      </c>
      <c r="D172" s="212">
        <f>IF(C172=0,0,SUMIF('Vendor Data entry'!BF:BF,"&gt;0")/COUNTIF('Vendor Data entry'!BF:BF,"&gt;0"))</f>
        <v>1</v>
      </c>
      <c r="E172" s="183">
        <f>COUNTIF('Vendor Data entry'!BF:BF, "&gt;0")</f>
        <v>1</v>
      </c>
      <c r="F172" s="214"/>
      <c r="G172" s="5"/>
      <c r="H172" s="5"/>
      <c r="I172" s="187"/>
      <c r="J172" s="173"/>
      <c r="K172" s="173"/>
      <c r="L172" s="173"/>
      <c r="M172" s="173"/>
      <c r="N172" s="173"/>
      <c r="O172" s="173"/>
      <c r="P172" s="173"/>
      <c r="Q172" s="173"/>
      <c r="R172" s="173"/>
      <c r="S172" s="173"/>
    </row>
    <row r="173" spans="1:19" x14ac:dyDescent="0.25">
      <c r="A173" s="5"/>
      <c r="B173" s="5"/>
      <c r="C173" s="5"/>
      <c r="D173" s="5"/>
      <c r="E173" s="5"/>
      <c r="F173" s="5"/>
      <c r="G173" s="5"/>
      <c r="H173" s="5"/>
      <c r="I173" s="187"/>
      <c r="J173" s="173"/>
      <c r="K173" s="173"/>
      <c r="L173" s="173"/>
      <c r="M173" s="173"/>
      <c r="N173" s="173"/>
      <c r="O173" s="173"/>
      <c r="P173" s="173"/>
      <c r="Q173" s="173"/>
      <c r="R173" s="173"/>
      <c r="S173" s="173"/>
    </row>
    <row r="174" spans="1:19" x14ac:dyDescent="0.25">
      <c r="A174" s="5"/>
      <c r="B174" s="215"/>
      <c r="D174" s="5"/>
      <c r="E174" s="170"/>
      <c r="F174" s="5"/>
      <c r="G174" s="5"/>
      <c r="H174" s="5"/>
      <c r="I174" s="187"/>
      <c r="J174" s="173"/>
      <c r="K174" s="173"/>
      <c r="L174" s="173"/>
      <c r="M174" s="173"/>
      <c r="N174" s="173"/>
      <c r="O174" s="173"/>
      <c r="P174" s="173"/>
      <c r="Q174" s="173"/>
      <c r="R174" s="173"/>
      <c r="S174" s="173"/>
    </row>
    <row r="175" spans="1:19" x14ac:dyDescent="0.25">
      <c r="A175" s="5"/>
      <c r="B175" s="5"/>
      <c r="C175" s="5"/>
      <c r="D175" s="5"/>
      <c r="E175" s="5"/>
      <c r="F175" s="5"/>
      <c r="G175" s="5"/>
      <c r="H175" s="5"/>
      <c r="I175" s="187"/>
      <c r="J175" s="173"/>
      <c r="K175" s="173"/>
      <c r="L175" s="173"/>
      <c r="M175" s="173"/>
      <c r="N175" s="173"/>
      <c r="O175" s="173"/>
      <c r="P175" s="173"/>
      <c r="Q175" s="173"/>
      <c r="R175" s="173"/>
      <c r="S175" s="173"/>
    </row>
    <row r="176" spans="1:19" x14ac:dyDescent="0.25">
      <c r="A176" s="5"/>
      <c r="B176" s="5"/>
      <c r="C176" s="5"/>
      <c r="D176" s="5"/>
      <c r="E176" s="5"/>
      <c r="F176" s="5"/>
      <c r="G176" s="5"/>
      <c r="H176" s="5"/>
      <c r="I176" s="187"/>
      <c r="J176" s="173"/>
      <c r="K176" s="173"/>
      <c r="L176" s="173"/>
      <c r="M176" s="173"/>
      <c r="N176" s="173"/>
      <c r="O176" s="173"/>
      <c r="P176" s="173"/>
      <c r="Q176" s="173"/>
      <c r="R176" s="173"/>
      <c r="S176" s="173"/>
    </row>
    <row r="177" spans="1:19" x14ac:dyDescent="0.25">
      <c r="A177" s="5"/>
      <c r="B177" s="5"/>
      <c r="C177" s="5"/>
      <c r="D177" s="5"/>
      <c r="E177" s="5"/>
      <c r="F177" s="5"/>
      <c r="G177" s="5"/>
      <c r="H177" s="5"/>
      <c r="I177" s="187"/>
      <c r="J177" s="173"/>
      <c r="K177" s="173"/>
      <c r="L177" s="173"/>
      <c r="M177" s="173"/>
      <c r="N177" s="173"/>
      <c r="O177" s="173"/>
      <c r="P177" s="173"/>
      <c r="Q177" s="173"/>
      <c r="R177" s="173"/>
      <c r="S177" s="173"/>
    </row>
    <row r="178" spans="1:19" x14ac:dyDescent="0.25">
      <c r="A178" s="5"/>
      <c r="B178" s="5"/>
      <c r="C178" s="5"/>
      <c r="D178" s="5"/>
      <c r="E178" s="5"/>
      <c r="F178" s="5"/>
      <c r="G178" s="5"/>
      <c r="H178" s="5"/>
      <c r="I178" s="187"/>
      <c r="J178" s="173"/>
      <c r="K178" s="173"/>
      <c r="L178" s="218"/>
      <c r="M178" s="173"/>
      <c r="N178" s="173"/>
      <c r="O178" s="173"/>
      <c r="P178" s="173"/>
      <c r="Q178" s="173"/>
      <c r="R178" s="173"/>
      <c r="S178" s="173"/>
    </row>
    <row r="179" spans="1:19" x14ac:dyDescent="0.25">
      <c r="A179" s="5"/>
      <c r="B179" s="5"/>
      <c r="C179" s="5"/>
      <c r="D179" s="5"/>
      <c r="E179" s="5"/>
      <c r="F179" s="5"/>
      <c r="G179" s="5"/>
      <c r="H179" s="5"/>
      <c r="I179" s="187"/>
      <c r="J179" s="173"/>
      <c r="K179" s="420" t="s">
        <v>941</v>
      </c>
      <c r="L179" s="303">
        <f>SUM(C166:C172)</f>
        <v>187</v>
      </c>
      <c r="M179" s="173"/>
      <c r="N179" s="173"/>
      <c r="O179" s="173"/>
      <c r="P179" s="173"/>
      <c r="Q179" s="173"/>
      <c r="R179" s="173"/>
      <c r="S179" s="173"/>
    </row>
    <row r="180" spans="1:19" x14ac:dyDescent="0.25">
      <c r="A180" s="5"/>
      <c r="B180" s="5"/>
      <c r="C180" s="5"/>
      <c r="D180" s="5"/>
      <c r="E180" s="5"/>
      <c r="F180" s="5"/>
      <c r="G180" s="5"/>
      <c r="H180" s="5"/>
      <c r="I180" s="187"/>
      <c r="J180" s="173"/>
      <c r="K180" s="216"/>
      <c r="L180" s="218"/>
      <c r="M180" s="173"/>
      <c r="N180" s="173"/>
      <c r="O180" s="173"/>
      <c r="P180" s="173"/>
      <c r="Q180" s="173"/>
      <c r="R180" s="173"/>
      <c r="S180" s="173"/>
    </row>
    <row r="181" spans="1:19" x14ac:dyDescent="0.25">
      <c r="A181" s="5"/>
      <c r="B181" s="5"/>
      <c r="C181" s="5"/>
      <c r="D181" s="5"/>
      <c r="E181" s="5"/>
      <c r="F181" s="5"/>
      <c r="G181" s="5"/>
      <c r="H181" s="5"/>
      <c r="I181" s="187"/>
      <c r="J181" s="173"/>
      <c r="K181" s="217"/>
      <c r="L181" s="218"/>
      <c r="M181" s="173"/>
      <c r="N181" s="173"/>
      <c r="O181" s="173"/>
      <c r="P181" s="173"/>
      <c r="Q181" s="173"/>
      <c r="R181" s="173"/>
      <c r="S181" s="173"/>
    </row>
    <row r="182" spans="1:19" x14ac:dyDescent="0.25">
      <c r="A182" s="138" t="s">
        <v>814</v>
      </c>
      <c r="B182" s="138"/>
      <c r="C182" s="138"/>
      <c r="D182" s="138"/>
      <c r="E182" s="138"/>
      <c r="F182" s="138"/>
      <c r="G182" s="138"/>
      <c r="H182" s="138"/>
      <c r="I182" s="138"/>
      <c r="J182" s="138" t="str">
        <f>A182</f>
        <v>VS#15: Vendor Producer Age</v>
      </c>
      <c r="K182" s="138"/>
      <c r="L182" s="138"/>
      <c r="M182" s="138"/>
      <c r="N182" s="138"/>
      <c r="O182" s="138"/>
      <c r="P182" s="138"/>
      <c r="Q182" s="138"/>
      <c r="R182" s="138"/>
      <c r="S182" s="138"/>
    </row>
    <row r="183" spans="1:19" x14ac:dyDescent="0.25">
      <c r="A183" s="5"/>
      <c r="B183" s="5"/>
      <c r="C183" s="5"/>
      <c r="D183" s="5"/>
      <c r="E183" s="5"/>
      <c r="F183" s="5"/>
      <c r="G183" s="5"/>
      <c r="H183" s="5"/>
      <c r="I183" s="187"/>
      <c r="J183" s="173"/>
      <c r="K183" s="217"/>
      <c r="L183" s="218"/>
      <c r="M183" s="173"/>
      <c r="N183" s="173"/>
      <c r="O183" s="173"/>
      <c r="P183" s="173"/>
      <c r="Q183" s="173"/>
      <c r="R183" s="173"/>
      <c r="S183" s="173"/>
    </row>
    <row r="184" spans="1:19" x14ac:dyDescent="0.25">
      <c r="A184" s="5"/>
      <c r="C184" s="5"/>
      <c r="D184" s="5"/>
      <c r="E184" s="5"/>
      <c r="F184" s="5"/>
      <c r="G184" s="5"/>
      <c r="H184" s="5"/>
      <c r="I184" s="187"/>
      <c r="J184" s="173"/>
      <c r="K184" s="217"/>
      <c r="L184" s="218"/>
      <c r="M184" s="173"/>
      <c r="N184" s="173"/>
      <c r="O184" s="173"/>
      <c r="P184" s="173"/>
      <c r="Q184" s="173"/>
      <c r="R184" s="173"/>
      <c r="S184" s="173"/>
    </row>
    <row r="185" spans="1:19" x14ac:dyDescent="0.25">
      <c r="A185" s="5"/>
      <c r="B185" s="94" t="s">
        <v>50</v>
      </c>
      <c r="C185" s="219">
        <f>AVERAGE('Vendor Data entry'!BG:BG)</f>
        <v>43.5</v>
      </c>
      <c r="D185" s="5"/>
      <c r="E185" s="5"/>
      <c r="F185" s="5"/>
      <c r="G185" s="5"/>
      <c r="H185" s="5"/>
      <c r="I185" s="187"/>
      <c r="J185" s="173"/>
      <c r="K185" s="298" t="s">
        <v>614</v>
      </c>
      <c r="L185" s="302">
        <f>C185</f>
        <v>43.5</v>
      </c>
      <c r="M185" s="173"/>
      <c r="N185" s="173"/>
      <c r="O185" s="173"/>
      <c r="P185" s="173"/>
      <c r="Q185" s="173"/>
      <c r="R185" s="173"/>
      <c r="S185" s="173"/>
    </row>
    <row r="186" spans="1:19" x14ac:dyDescent="0.25">
      <c r="A186" s="5"/>
      <c r="B186" s="47" t="s">
        <v>182</v>
      </c>
      <c r="C186" s="183">
        <f>MAX('Vendor Data entry'!BG:BG)</f>
        <v>57</v>
      </c>
      <c r="D186" s="5"/>
      <c r="E186" s="5"/>
      <c r="F186" s="5"/>
      <c r="G186" s="5"/>
      <c r="H186" s="5"/>
      <c r="I186" s="187"/>
      <c r="J186" s="173"/>
      <c r="K186" s="216"/>
      <c r="L186" s="218"/>
      <c r="M186" s="173"/>
      <c r="N186" s="173"/>
      <c r="O186" s="173"/>
      <c r="P186" s="173"/>
      <c r="Q186" s="173"/>
      <c r="R186" s="173"/>
      <c r="S186" s="173"/>
    </row>
    <row r="187" spans="1:19" x14ac:dyDescent="0.25">
      <c r="A187" s="5"/>
      <c r="B187" s="47" t="s">
        <v>183</v>
      </c>
      <c r="C187" s="183">
        <f>MIN('Vendor Data entry'!BG:BG)</f>
        <v>27</v>
      </c>
      <c r="D187" s="5"/>
      <c r="E187" s="5"/>
      <c r="F187" s="5"/>
      <c r="G187" s="5"/>
      <c r="H187" s="5"/>
      <c r="I187" s="187"/>
      <c r="J187" s="173"/>
      <c r="K187" s="216"/>
      <c r="L187" s="218"/>
      <c r="M187" s="173"/>
      <c r="N187" s="173"/>
      <c r="O187" s="173"/>
      <c r="P187" s="173"/>
      <c r="Q187" s="173"/>
      <c r="R187" s="173"/>
      <c r="S187" s="173"/>
    </row>
    <row r="188" spans="1:19" x14ac:dyDescent="0.25">
      <c r="A188" s="5"/>
      <c r="B188" s="47" t="s">
        <v>184</v>
      </c>
      <c r="C188" s="183">
        <f>MAX('Vendor Data entry'!BG:BG)-MIN('Vendor Data entry'!BG:BG)</f>
        <v>30</v>
      </c>
      <c r="D188" s="5"/>
      <c r="E188" s="5"/>
      <c r="F188" s="5"/>
      <c r="G188" s="5"/>
      <c r="H188" s="5"/>
      <c r="I188" s="187"/>
      <c r="J188" s="173"/>
      <c r="K188" s="217"/>
      <c r="L188" s="173"/>
      <c r="M188" s="173"/>
      <c r="N188" s="173"/>
      <c r="O188" s="173"/>
      <c r="P188" s="173"/>
      <c r="Q188" s="173"/>
      <c r="R188" s="173"/>
      <c r="S188" s="173"/>
    </row>
    <row r="189" spans="1:19" x14ac:dyDescent="0.25">
      <c r="A189" s="5"/>
      <c r="B189" s="47" t="s">
        <v>185</v>
      </c>
      <c r="C189" s="183">
        <f>MEDIAN('Vendor Data entry'!BG:BG)</f>
        <v>45</v>
      </c>
      <c r="D189" s="5"/>
      <c r="E189" s="5"/>
      <c r="F189" s="5"/>
      <c r="G189" s="5"/>
      <c r="H189" s="5"/>
      <c r="I189" s="187"/>
      <c r="J189" s="173"/>
      <c r="K189" s="173"/>
      <c r="L189" s="173"/>
      <c r="M189" s="173"/>
      <c r="N189" s="173"/>
      <c r="O189" s="173"/>
      <c r="P189" s="173"/>
      <c r="Q189" s="173"/>
      <c r="R189" s="173"/>
      <c r="S189" s="173"/>
    </row>
    <row r="190" spans="1:19" x14ac:dyDescent="0.25">
      <c r="A190" s="5"/>
      <c r="C190" s="5"/>
      <c r="D190" s="5"/>
      <c r="E190" s="5"/>
      <c r="F190" s="5"/>
      <c r="G190" s="5"/>
      <c r="H190" s="5"/>
      <c r="I190" s="187"/>
      <c r="J190" s="173"/>
      <c r="K190" s="173"/>
      <c r="L190" s="173"/>
      <c r="M190" s="173"/>
      <c r="N190" s="173"/>
      <c r="O190" s="173"/>
      <c r="P190" s="173"/>
      <c r="Q190" s="173"/>
      <c r="R190" s="173"/>
      <c r="S190" s="173"/>
    </row>
    <row r="191" spans="1:19" x14ac:dyDescent="0.25">
      <c r="A191" s="5"/>
      <c r="C191" s="5"/>
      <c r="D191" s="5"/>
      <c r="E191" s="5"/>
      <c r="F191" s="5"/>
      <c r="G191" s="5"/>
      <c r="H191" s="5"/>
      <c r="I191" s="187"/>
      <c r="J191" s="173"/>
      <c r="K191" s="173"/>
      <c r="L191" s="173"/>
      <c r="M191" s="173"/>
      <c r="N191" s="173"/>
      <c r="O191" s="173"/>
      <c r="P191" s="173"/>
      <c r="Q191" s="173"/>
      <c r="R191" s="173"/>
      <c r="S191" s="173"/>
    </row>
    <row r="192" spans="1:19" x14ac:dyDescent="0.25">
      <c r="A192" s="5"/>
      <c r="B192" s="5"/>
      <c r="C192" s="5"/>
      <c r="D192" s="5"/>
      <c r="E192" s="5"/>
      <c r="F192" s="5"/>
      <c r="G192" s="5"/>
      <c r="H192" s="5"/>
      <c r="I192" s="187"/>
      <c r="J192" s="173"/>
      <c r="K192" s="173"/>
      <c r="L192" s="173"/>
      <c r="M192" s="173"/>
      <c r="N192" s="173"/>
      <c r="O192" s="173"/>
      <c r="P192" s="173"/>
      <c r="Q192" s="173"/>
      <c r="R192" s="173"/>
      <c r="S192" s="173"/>
    </row>
    <row r="193" spans="1:19" x14ac:dyDescent="0.25">
      <c r="A193" s="5"/>
      <c r="B193" s="5"/>
      <c r="C193" s="5"/>
      <c r="D193" s="5"/>
      <c r="E193" s="5"/>
      <c r="F193" s="5"/>
      <c r="G193" s="5"/>
      <c r="H193" s="5"/>
      <c r="I193" s="187"/>
      <c r="J193" s="173"/>
      <c r="K193" s="173"/>
      <c r="L193" s="173"/>
      <c r="M193" s="173"/>
      <c r="N193" s="173"/>
      <c r="O193" s="173"/>
      <c r="P193" s="173"/>
      <c r="Q193" s="173"/>
      <c r="R193" s="173"/>
      <c r="S193" s="173"/>
    </row>
    <row r="194" spans="1:19" x14ac:dyDescent="0.25">
      <c r="A194" s="138" t="s">
        <v>815</v>
      </c>
      <c r="B194" s="138"/>
      <c r="C194" s="138"/>
      <c r="D194" s="138"/>
      <c r="E194" s="138"/>
      <c r="F194" s="138"/>
      <c r="G194" s="138"/>
      <c r="H194" s="138"/>
      <c r="I194" s="138"/>
      <c r="J194" s="138" t="str">
        <f>A194</f>
        <v>VS#16: Agricultural Practices</v>
      </c>
      <c r="K194" s="138"/>
      <c r="L194" s="138"/>
      <c r="M194" s="138"/>
      <c r="N194" s="138"/>
      <c r="O194" s="138"/>
      <c r="P194" s="138"/>
      <c r="Q194" s="138"/>
      <c r="R194" s="138"/>
      <c r="S194" s="138"/>
    </row>
    <row r="195" spans="1:19" x14ac:dyDescent="0.25">
      <c r="A195" s="5"/>
      <c r="B195" s="5"/>
      <c r="C195" s="5"/>
      <c r="D195" s="5"/>
      <c r="E195" s="5"/>
      <c r="F195" s="5"/>
      <c r="G195" s="5"/>
      <c r="H195" s="5"/>
      <c r="I195" s="187"/>
      <c r="J195" s="173"/>
      <c r="K195" s="173"/>
      <c r="L195" s="173"/>
      <c r="M195" s="173"/>
      <c r="N195" s="173"/>
      <c r="O195" s="173"/>
      <c r="P195" s="173"/>
      <c r="Q195" s="173"/>
      <c r="R195" s="173"/>
      <c r="S195" s="173"/>
    </row>
    <row r="196" spans="1:19" x14ac:dyDescent="0.25">
      <c r="A196" s="5"/>
      <c r="B196" s="5"/>
      <c r="C196" s="5"/>
      <c r="D196" s="5"/>
      <c r="E196" s="5"/>
      <c r="F196" s="5"/>
      <c r="G196" s="5"/>
      <c r="H196" s="5"/>
      <c r="I196" s="187"/>
      <c r="J196" s="173"/>
      <c r="K196" s="173"/>
      <c r="L196" s="173"/>
      <c r="M196" s="173"/>
      <c r="N196" s="173"/>
      <c r="O196" s="173"/>
      <c r="P196" s="173"/>
      <c r="Q196" s="173"/>
      <c r="R196" s="173"/>
      <c r="S196" s="173"/>
    </row>
    <row r="197" spans="1:19" x14ac:dyDescent="0.25">
      <c r="A197" s="5"/>
      <c r="B197" s="5"/>
      <c r="C197" s="5" t="s">
        <v>95</v>
      </c>
      <c r="D197" s="5"/>
      <c r="E197" s="5"/>
      <c r="F197" s="5"/>
      <c r="G197" s="5"/>
      <c r="H197" s="5"/>
      <c r="I197" s="187"/>
      <c r="J197" s="173"/>
      <c r="K197" s="173"/>
      <c r="L197" s="173"/>
      <c r="M197" s="173"/>
      <c r="N197" s="173"/>
      <c r="O197" s="173"/>
      <c r="P197" s="173"/>
      <c r="Q197" s="173"/>
      <c r="R197" s="173"/>
      <c r="S197" s="173"/>
    </row>
    <row r="198" spans="1:19" x14ac:dyDescent="0.25">
      <c r="A198" s="5"/>
      <c r="B198" s="5" t="s">
        <v>186</v>
      </c>
      <c r="C198" s="183">
        <f>COUNTIF('Vendor Data entry'!BH:BH, "=1")</f>
        <v>0</v>
      </c>
      <c r="D198" s="5"/>
      <c r="E198" s="5"/>
      <c r="F198" s="5"/>
      <c r="G198" s="5"/>
      <c r="H198" s="5"/>
      <c r="I198" s="187"/>
      <c r="J198" s="173"/>
      <c r="K198" s="173"/>
      <c r="L198" s="173"/>
      <c r="M198" s="173"/>
      <c r="N198" s="173"/>
      <c r="O198" s="173"/>
      <c r="P198" s="173"/>
      <c r="Q198" s="173"/>
      <c r="R198" s="173"/>
      <c r="S198" s="173"/>
    </row>
    <row r="199" spans="1:19" x14ac:dyDescent="0.25">
      <c r="A199" s="5"/>
      <c r="B199" s="5" t="s">
        <v>187</v>
      </c>
      <c r="C199" s="183">
        <f>COUNTIF('Vendor Data entry'!BI:BI, "=1")</f>
        <v>3</v>
      </c>
      <c r="D199" s="5"/>
      <c r="E199" s="5"/>
      <c r="F199" s="5"/>
      <c r="G199" s="5"/>
      <c r="H199" s="5"/>
      <c r="I199" s="187"/>
      <c r="J199" s="173"/>
      <c r="K199" s="173"/>
      <c r="L199" s="173"/>
      <c r="M199" s="173"/>
      <c r="N199" s="173"/>
      <c r="O199" s="173"/>
      <c r="P199" s="173"/>
      <c r="Q199" s="173"/>
      <c r="R199" s="173"/>
      <c r="S199" s="173"/>
    </row>
    <row r="200" spans="1:19" x14ac:dyDescent="0.25">
      <c r="A200" s="5"/>
      <c r="B200" s="5" t="s">
        <v>188</v>
      </c>
      <c r="C200" s="183">
        <f>COUNTIF('Vendor Data entry'!BJ:BJ, "=1")</f>
        <v>0</v>
      </c>
      <c r="D200" s="5"/>
      <c r="E200" s="5"/>
      <c r="F200" s="5"/>
      <c r="G200" s="5"/>
      <c r="H200" s="5"/>
      <c r="I200" s="187"/>
      <c r="J200" s="173"/>
      <c r="K200" s="173"/>
      <c r="L200" s="173"/>
      <c r="M200" s="173"/>
      <c r="N200" s="173"/>
      <c r="O200" s="173"/>
      <c r="P200" s="173"/>
      <c r="Q200" s="173"/>
      <c r="R200" s="173"/>
      <c r="S200" s="173"/>
    </row>
    <row r="201" spans="1:19" x14ac:dyDescent="0.25">
      <c r="A201" s="5"/>
      <c r="B201" s="5" t="s">
        <v>189</v>
      </c>
      <c r="C201" s="183">
        <f>COUNTIF('Vendor Data entry'!BK:BK, "=1")</f>
        <v>3</v>
      </c>
      <c r="D201" s="5"/>
      <c r="E201" s="5"/>
      <c r="F201" s="5"/>
      <c r="G201" s="5"/>
      <c r="H201" s="5"/>
      <c r="I201" s="187"/>
      <c r="J201" s="173"/>
      <c r="K201" s="173"/>
      <c r="L201" s="173"/>
      <c r="M201" s="173"/>
      <c r="N201" s="173"/>
      <c r="O201" s="173"/>
      <c r="P201" s="173"/>
      <c r="Q201" s="173"/>
      <c r="R201" s="173"/>
      <c r="S201" s="173"/>
    </row>
    <row r="202" spans="1:19" x14ac:dyDescent="0.25">
      <c r="A202" s="5"/>
      <c r="B202" s="5" t="s">
        <v>190</v>
      </c>
      <c r="C202" s="183">
        <f>COUNTIF('Vendor Data entry'!BL:BL, "=1")</f>
        <v>0</v>
      </c>
      <c r="D202" s="5"/>
      <c r="E202" s="5"/>
      <c r="F202" s="5"/>
      <c r="G202" s="5"/>
      <c r="H202" s="5"/>
      <c r="I202" s="187"/>
      <c r="J202" s="173"/>
      <c r="K202" s="173"/>
      <c r="L202" s="173"/>
      <c r="M202" s="173"/>
      <c r="N202" s="173"/>
      <c r="O202" s="173"/>
      <c r="P202" s="173"/>
      <c r="Q202" s="173"/>
      <c r="R202" s="173"/>
      <c r="S202" s="173"/>
    </row>
    <row r="203" spans="1:19" x14ac:dyDescent="0.25">
      <c r="A203" s="5"/>
      <c r="B203" s="5" t="s">
        <v>191</v>
      </c>
      <c r="C203" s="183">
        <f>COUNTIF('Vendor Data entry'!BM:BM, "=1")</f>
        <v>0</v>
      </c>
      <c r="D203" s="5"/>
      <c r="E203" s="5"/>
      <c r="F203" s="5"/>
      <c r="G203" s="5"/>
      <c r="H203" s="5"/>
      <c r="I203" s="187"/>
      <c r="J203" s="173"/>
      <c r="K203" s="173"/>
      <c r="L203" s="173"/>
      <c r="M203" s="173"/>
      <c r="N203" s="173"/>
      <c r="O203" s="173"/>
      <c r="P203" s="173"/>
      <c r="Q203" s="173"/>
      <c r="R203" s="173"/>
      <c r="S203" s="173"/>
    </row>
    <row r="204" spans="1:19" x14ac:dyDescent="0.25">
      <c r="A204" s="5"/>
      <c r="B204" s="5" t="s">
        <v>192</v>
      </c>
      <c r="C204" s="183">
        <f>COUNTIF('Vendor Data entry'!BN:BN, "=1")</f>
        <v>0</v>
      </c>
      <c r="D204" s="5"/>
      <c r="E204" s="5"/>
      <c r="F204" s="5"/>
      <c r="G204" s="5"/>
      <c r="H204" s="5"/>
      <c r="I204" s="187"/>
      <c r="J204" s="173"/>
      <c r="K204" s="173"/>
      <c r="L204" s="173"/>
      <c r="M204" s="173"/>
      <c r="N204" s="173"/>
      <c r="O204" s="173"/>
      <c r="P204" s="173"/>
      <c r="Q204" s="173"/>
      <c r="R204" s="173"/>
      <c r="S204" s="173"/>
    </row>
    <row r="205" spans="1:19" x14ac:dyDescent="0.25">
      <c r="A205" s="5"/>
      <c r="B205" s="5" t="s">
        <v>193</v>
      </c>
      <c r="C205" s="183">
        <f>COUNTIF('Vendor Data entry'!BO:BO, "=1")</f>
        <v>1</v>
      </c>
      <c r="D205" s="5"/>
      <c r="E205" s="5"/>
      <c r="F205" s="5"/>
      <c r="G205" s="5"/>
      <c r="H205" s="5"/>
      <c r="I205" s="187"/>
      <c r="J205" s="173"/>
      <c r="K205" s="173"/>
      <c r="L205" s="173"/>
      <c r="M205" s="173"/>
      <c r="N205" s="173"/>
      <c r="O205" s="173"/>
      <c r="P205" s="173"/>
      <c r="Q205" s="173"/>
      <c r="R205" s="173"/>
      <c r="S205" s="173"/>
    </row>
    <row r="206" spans="1:19" x14ac:dyDescent="0.25">
      <c r="A206" s="5"/>
      <c r="B206" s="5" t="s">
        <v>194</v>
      </c>
      <c r="C206" s="183">
        <f>COUNTIF('Vendor Data entry'!BP:BP, "=1")</f>
        <v>3</v>
      </c>
      <c r="D206" s="5"/>
      <c r="E206" s="5"/>
      <c r="F206" s="5"/>
      <c r="G206" s="5"/>
      <c r="H206" s="5"/>
      <c r="I206" s="187"/>
      <c r="J206" s="173"/>
      <c r="K206" s="173"/>
      <c r="L206" s="173"/>
      <c r="M206" s="173"/>
      <c r="N206" s="173"/>
      <c r="O206" s="173"/>
      <c r="P206" s="173"/>
      <c r="Q206" s="173"/>
      <c r="R206" s="173"/>
      <c r="S206" s="173"/>
    </row>
    <row r="207" spans="1:19" x14ac:dyDescent="0.25">
      <c r="A207" s="5"/>
      <c r="B207" s="5" t="s">
        <v>38</v>
      </c>
      <c r="C207" s="183">
        <f>COUNTIF('Vendor Data entry'!BQ:BQ, "=1")</f>
        <v>1</v>
      </c>
      <c r="D207" s="5"/>
      <c r="E207" s="5"/>
      <c r="F207" s="5"/>
      <c r="G207" s="5"/>
      <c r="H207" s="5"/>
      <c r="I207" s="187"/>
      <c r="J207" s="173"/>
      <c r="K207" s="173"/>
      <c r="L207" s="173"/>
      <c r="M207" s="173"/>
      <c r="N207" s="173"/>
      <c r="O207" s="173"/>
      <c r="P207" s="173"/>
      <c r="Q207" s="173"/>
      <c r="R207" s="173"/>
      <c r="S207" s="173"/>
    </row>
    <row r="208" spans="1:19" x14ac:dyDescent="0.25">
      <c r="A208" s="5"/>
      <c r="B208" s="5"/>
      <c r="C208" s="5"/>
      <c r="D208" s="5"/>
      <c r="E208" s="5"/>
      <c r="F208" s="5"/>
      <c r="G208" s="5"/>
      <c r="H208" s="5"/>
      <c r="I208" s="187"/>
      <c r="J208" s="173"/>
      <c r="K208" s="173"/>
      <c r="L208" s="173"/>
      <c r="M208" s="173"/>
      <c r="N208" s="173"/>
      <c r="O208" s="173"/>
      <c r="P208" s="173"/>
      <c r="Q208" s="173"/>
      <c r="R208" s="173"/>
      <c r="S208" s="173"/>
    </row>
    <row r="209" spans="1:19" x14ac:dyDescent="0.25">
      <c r="A209" s="5"/>
      <c r="B209" s="5"/>
      <c r="C209" s="5"/>
      <c r="D209" s="5"/>
      <c r="E209" s="5"/>
      <c r="F209" s="5"/>
      <c r="G209" s="5"/>
      <c r="H209" s="5"/>
      <c r="I209" s="187"/>
      <c r="J209" s="173"/>
      <c r="K209" s="173"/>
      <c r="L209" s="173"/>
      <c r="M209" s="173"/>
      <c r="N209" s="173"/>
      <c r="O209" s="173"/>
      <c r="P209" s="173"/>
      <c r="Q209" s="173"/>
      <c r="R209" s="173"/>
      <c r="S209" s="173"/>
    </row>
    <row r="210" spans="1:19" x14ac:dyDescent="0.25">
      <c r="A210" s="5"/>
      <c r="B210" s="5"/>
      <c r="C210" s="5"/>
      <c r="D210" s="5"/>
      <c r="E210" s="5"/>
      <c r="F210" s="5"/>
      <c r="G210" s="5"/>
      <c r="H210" s="5"/>
      <c r="I210" s="187"/>
      <c r="J210" s="173"/>
      <c r="K210" s="173"/>
      <c r="L210" s="173"/>
      <c r="M210" s="173"/>
      <c r="N210" s="173"/>
      <c r="O210" s="173"/>
      <c r="P210" s="173"/>
      <c r="Q210" s="173"/>
      <c r="R210" s="173"/>
      <c r="S210" s="173"/>
    </row>
    <row r="211" spans="1:19" x14ac:dyDescent="0.25">
      <c r="A211" s="412" t="s">
        <v>836</v>
      </c>
      <c r="B211" s="138"/>
      <c r="C211" s="138"/>
      <c r="D211" s="138"/>
      <c r="E211" s="138"/>
      <c r="F211" s="138"/>
      <c r="G211" s="138"/>
      <c r="H211" s="138"/>
      <c r="I211" s="138"/>
      <c r="J211" s="138" t="str">
        <f>A211</f>
        <v>VS#17: Certification</v>
      </c>
      <c r="K211" s="138"/>
      <c r="L211" s="138"/>
      <c r="M211" s="138"/>
      <c r="N211" s="138"/>
      <c r="O211" s="138"/>
      <c r="P211" s="138"/>
      <c r="Q211" s="138"/>
      <c r="R211" s="138"/>
      <c r="S211" s="138"/>
    </row>
    <row r="212" spans="1:19" x14ac:dyDescent="0.25">
      <c r="A212" s="5"/>
      <c r="B212" s="5"/>
      <c r="C212" s="5"/>
      <c r="D212" s="5"/>
      <c r="E212" s="5"/>
      <c r="F212" s="5"/>
      <c r="G212" s="5"/>
      <c r="H212" s="5"/>
      <c r="I212" s="187"/>
      <c r="J212" s="173"/>
      <c r="K212" s="173"/>
      <c r="L212" s="173"/>
      <c r="M212" s="173"/>
      <c r="N212" s="173"/>
      <c r="O212" s="173"/>
      <c r="P212" s="173"/>
      <c r="Q212" s="173"/>
      <c r="R212" s="173"/>
      <c r="S212" s="173"/>
    </row>
    <row r="213" spans="1:19" x14ac:dyDescent="0.25">
      <c r="A213" s="5"/>
      <c r="B213" s="5"/>
      <c r="C213" s="5" t="s">
        <v>197</v>
      </c>
      <c r="D213" s="5" t="s">
        <v>97</v>
      </c>
      <c r="E213" s="5"/>
      <c r="F213" s="5"/>
      <c r="G213" s="5"/>
      <c r="H213" s="5"/>
      <c r="I213" s="187"/>
      <c r="J213" s="173"/>
      <c r="K213" s="173"/>
      <c r="L213" s="173"/>
      <c r="M213" s="173"/>
      <c r="N213" s="173"/>
      <c r="O213" s="173"/>
      <c r="P213" s="173"/>
      <c r="Q213" s="173"/>
      <c r="R213" s="173"/>
      <c r="S213" s="173"/>
    </row>
    <row r="214" spans="1:19" x14ac:dyDescent="0.25">
      <c r="A214" s="5"/>
      <c r="B214" s="5" t="s">
        <v>195</v>
      </c>
      <c r="C214" s="183">
        <f>COUNTIF('Vendor Data entry'!BS:BS, "=1")</f>
        <v>3</v>
      </c>
      <c r="D214" s="184">
        <f>C214/(C214+C215)</f>
        <v>1</v>
      </c>
      <c r="E214" s="5"/>
      <c r="F214" s="5"/>
      <c r="G214" s="5"/>
      <c r="H214" s="5"/>
      <c r="I214" s="187"/>
      <c r="J214" s="173"/>
      <c r="K214" s="324" t="s">
        <v>622</v>
      </c>
      <c r="L214" s="280">
        <f>C214</f>
        <v>3</v>
      </c>
      <c r="M214" s="173"/>
      <c r="N214" s="173"/>
      <c r="O214" s="173"/>
      <c r="P214" s="173"/>
      <c r="Q214" s="173"/>
      <c r="R214" s="173"/>
      <c r="S214" s="173"/>
    </row>
    <row r="215" spans="1:19" x14ac:dyDescent="0.25">
      <c r="A215" s="5"/>
      <c r="B215" s="5" t="s">
        <v>196</v>
      </c>
      <c r="C215" s="183">
        <f>COUNTIF('Vendor Data entry'!BS:BS, "=2")</f>
        <v>0</v>
      </c>
      <c r="D215" s="184">
        <f>C215/(C215+C214)</f>
        <v>0</v>
      </c>
      <c r="E215" s="5"/>
      <c r="F215" s="5"/>
      <c r="G215" s="5"/>
      <c r="H215" s="5"/>
      <c r="I215" s="187"/>
      <c r="J215" s="173"/>
      <c r="K215" s="301" t="s">
        <v>623</v>
      </c>
      <c r="L215" s="280"/>
      <c r="M215" s="173"/>
      <c r="N215" s="173"/>
      <c r="O215" s="173"/>
      <c r="P215" s="173"/>
      <c r="Q215" s="173"/>
      <c r="R215" s="173"/>
      <c r="S215" s="173"/>
    </row>
    <row r="216" spans="1:19" x14ac:dyDescent="0.25">
      <c r="A216" s="5"/>
      <c r="B216" s="5"/>
      <c r="C216" s="5"/>
      <c r="D216" s="5"/>
      <c r="E216" s="5"/>
      <c r="F216" s="5"/>
      <c r="G216" s="5"/>
      <c r="H216" s="5"/>
      <c r="I216" s="187"/>
      <c r="J216" s="173"/>
      <c r="K216" s="173"/>
      <c r="L216" s="173"/>
      <c r="M216" s="173"/>
      <c r="N216" s="173"/>
      <c r="O216" s="173"/>
      <c r="P216" s="173"/>
      <c r="Q216" s="173"/>
      <c r="R216" s="173"/>
      <c r="S216" s="173"/>
    </row>
    <row r="217" spans="1:19" x14ac:dyDescent="0.25">
      <c r="A217" s="5"/>
      <c r="B217" s="5"/>
      <c r="C217" s="5"/>
      <c r="D217" s="5"/>
      <c r="E217" s="5"/>
      <c r="F217" s="5"/>
      <c r="G217" s="5"/>
      <c r="H217" s="5"/>
      <c r="I217" s="187"/>
      <c r="J217" s="173"/>
      <c r="K217" s="173"/>
      <c r="L217" s="173"/>
      <c r="M217" s="173"/>
      <c r="N217" s="173"/>
      <c r="O217" s="173"/>
      <c r="P217" s="173"/>
      <c r="Q217" s="173"/>
      <c r="R217" s="173"/>
      <c r="S217" s="173"/>
    </row>
    <row r="218" spans="1:19" x14ac:dyDescent="0.25">
      <c r="A218" s="138" t="s">
        <v>817</v>
      </c>
      <c r="B218" s="138"/>
      <c r="C218" s="138"/>
      <c r="D218" s="138"/>
      <c r="E218" s="138"/>
      <c r="F218" s="138"/>
      <c r="G218" s="138"/>
      <c r="H218" s="138"/>
      <c r="I218" s="138"/>
      <c r="J218" s="138" t="str">
        <f>A218</f>
        <v>VS#19: Land Use</v>
      </c>
      <c r="K218" s="138"/>
      <c r="L218" s="138"/>
      <c r="M218" s="138"/>
      <c r="N218" s="138"/>
      <c r="O218" s="138"/>
      <c r="P218" s="138"/>
      <c r="Q218" s="138"/>
      <c r="R218" s="138"/>
      <c r="S218" s="138"/>
    </row>
    <row r="219" spans="1:19" x14ac:dyDescent="0.25">
      <c r="A219" s="5"/>
      <c r="B219" s="138" t="s">
        <v>198</v>
      </c>
      <c r="C219" s="5"/>
      <c r="D219" s="5"/>
      <c r="E219" s="5"/>
      <c r="F219" s="5"/>
      <c r="G219" s="5"/>
      <c r="H219" s="5"/>
      <c r="I219" s="187"/>
      <c r="J219" s="173"/>
      <c r="K219" s="173"/>
      <c r="L219" s="173"/>
      <c r="M219" s="173"/>
      <c r="N219" s="173"/>
      <c r="O219" s="173"/>
      <c r="P219" s="173"/>
      <c r="Q219" s="173"/>
      <c r="R219" s="173"/>
      <c r="S219" s="173"/>
    </row>
    <row r="220" spans="1:19" x14ac:dyDescent="0.25">
      <c r="A220" s="5"/>
      <c r="B220" s="5"/>
      <c r="C220" s="5"/>
      <c r="D220" s="5"/>
      <c r="E220" s="5"/>
      <c r="F220" s="5"/>
      <c r="G220" s="5"/>
      <c r="H220" s="5"/>
      <c r="I220" s="187"/>
      <c r="J220" s="173"/>
      <c r="K220" s="173"/>
      <c r="L220" s="173"/>
      <c r="M220" s="173"/>
      <c r="N220" s="173"/>
      <c r="O220" s="173"/>
      <c r="P220" s="173"/>
      <c r="Q220" s="173"/>
      <c r="R220" s="173"/>
      <c r="S220" s="173"/>
    </row>
    <row r="221" spans="1:19" x14ac:dyDescent="0.25">
      <c r="A221" s="5"/>
      <c r="B221" s="214" t="s">
        <v>626</v>
      </c>
      <c r="C221" s="183">
        <f>COUNT('Vendor Data entry'!BV:BV)</f>
        <v>3</v>
      </c>
      <c r="D221" s="184">
        <f>C222/C221</f>
        <v>0.66666666666666663</v>
      </c>
      <c r="E221" s="475" t="s">
        <v>1088</v>
      </c>
      <c r="F221" s="5"/>
      <c r="G221" s="5"/>
      <c r="H221" s="5"/>
      <c r="I221" s="187"/>
      <c r="J221" s="173"/>
      <c r="K221" s="173"/>
      <c r="L221" s="173"/>
      <c r="M221" s="173"/>
      <c r="N221" s="173"/>
      <c r="O221" s="173"/>
      <c r="P221" s="173"/>
      <c r="Q221" s="173"/>
      <c r="R221" s="173"/>
      <c r="S221" s="173"/>
    </row>
    <row r="222" spans="1:19" x14ac:dyDescent="0.25">
      <c r="A222" s="5"/>
      <c r="B222" s="214" t="s">
        <v>627</v>
      </c>
      <c r="C222" s="183">
        <f>COUNTIF('Vendor Data entry'!E:E,1)</f>
        <v>2</v>
      </c>
      <c r="D222" s="5"/>
      <c r="E222" s="5"/>
      <c r="F222" s="5"/>
      <c r="G222" s="5"/>
      <c r="H222" s="5"/>
      <c r="I222" s="187"/>
      <c r="J222" s="173"/>
      <c r="K222" s="173"/>
      <c r="L222" s="173"/>
      <c r="M222" s="173"/>
      <c r="N222" s="173"/>
      <c r="O222" s="173"/>
      <c r="P222" s="173"/>
      <c r="Q222" s="173"/>
      <c r="R222" s="173"/>
      <c r="S222" s="173"/>
    </row>
    <row r="223" spans="1:19" s="246" customFormat="1" x14ac:dyDescent="0.25">
      <c r="A223" s="16"/>
      <c r="B223" s="16"/>
      <c r="C223" s="16"/>
      <c r="D223" s="16"/>
      <c r="E223" s="16"/>
      <c r="F223" s="16"/>
      <c r="G223" s="16"/>
      <c r="H223" s="16"/>
      <c r="I223" s="196"/>
      <c r="J223" s="181"/>
      <c r="K223" s="181"/>
      <c r="L223" s="181"/>
      <c r="M223" s="181"/>
      <c r="N223" s="181"/>
      <c r="O223" s="181"/>
      <c r="P223" s="181"/>
      <c r="Q223" s="181"/>
      <c r="R223" s="181"/>
      <c r="S223" s="181"/>
    </row>
    <row r="224" spans="1:19" x14ac:dyDescent="0.25">
      <c r="A224" s="5"/>
      <c r="B224" s="5" t="s">
        <v>199</v>
      </c>
      <c r="C224" s="212">
        <f>SUM('Vendor Data entry'!BV:BV)</f>
        <v>68</v>
      </c>
      <c r="D224" s="64"/>
      <c r="E224" s="5"/>
      <c r="F224" s="5"/>
      <c r="G224" s="5"/>
      <c r="H224" s="5"/>
      <c r="I224" s="198"/>
      <c r="J224" s="173"/>
      <c r="K224" s="173"/>
      <c r="L224" s="173"/>
      <c r="M224" s="173"/>
      <c r="N224" s="173"/>
      <c r="O224" s="173"/>
      <c r="P224" s="173"/>
      <c r="Q224" s="173"/>
      <c r="R224" s="173"/>
      <c r="S224" s="173"/>
    </row>
    <row r="225" spans="1:19" x14ac:dyDescent="0.25">
      <c r="A225" s="5"/>
      <c r="B225" s="5" t="s">
        <v>200</v>
      </c>
      <c r="C225" s="212">
        <f>AVERAGE('Vendor Data entry'!BV:BV)</f>
        <v>22.666666666666668</v>
      </c>
      <c r="D225" s="64"/>
      <c r="E225" s="5"/>
      <c r="F225" s="5"/>
      <c r="G225" s="5"/>
      <c r="H225" s="5"/>
      <c r="I225" s="198"/>
      <c r="J225" s="173"/>
      <c r="K225" s="173"/>
      <c r="L225" s="173"/>
      <c r="M225" s="173"/>
      <c r="N225" s="173"/>
      <c r="O225" s="173"/>
      <c r="P225" s="173"/>
      <c r="Q225" s="173"/>
      <c r="R225" s="173"/>
      <c r="S225" s="173"/>
    </row>
    <row r="226" spans="1:19" x14ac:dyDescent="0.25">
      <c r="A226" s="5"/>
      <c r="B226" s="5"/>
      <c r="C226" s="5"/>
      <c r="D226" s="5"/>
      <c r="E226" s="5"/>
      <c r="F226" s="5"/>
      <c r="G226" s="5"/>
      <c r="H226" s="5"/>
      <c r="I226" s="187"/>
      <c r="J226" s="173"/>
      <c r="K226" s="173"/>
      <c r="L226" s="173"/>
      <c r="M226" s="173"/>
      <c r="N226" s="173"/>
      <c r="O226" s="173"/>
      <c r="P226" s="173"/>
      <c r="Q226" s="173"/>
      <c r="R226" s="173"/>
      <c r="S226" s="173"/>
    </row>
    <row r="227" spans="1:19" x14ac:dyDescent="0.25">
      <c r="A227" s="5"/>
      <c r="B227" s="5"/>
      <c r="C227" s="5"/>
      <c r="D227" s="5"/>
      <c r="E227" s="5"/>
      <c r="F227" s="5"/>
      <c r="G227" s="5"/>
      <c r="H227" s="5"/>
      <c r="I227" s="187"/>
      <c r="J227" s="173"/>
      <c r="K227" s="173"/>
      <c r="L227" s="173"/>
      <c r="M227" s="173"/>
      <c r="N227" s="173"/>
      <c r="O227" s="173"/>
      <c r="P227" s="173"/>
      <c r="Q227" s="173"/>
      <c r="R227" s="173"/>
      <c r="S227" s="173"/>
    </row>
    <row r="228" spans="1:19" x14ac:dyDescent="0.25">
      <c r="A228" s="5"/>
      <c r="B228" s="5"/>
      <c r="C228" s="5"/>
      <c r="D228" s="5"/>
      <c r="E228" s="5"/>
      <c r="F228" s="5"/>
      <c r="G228" s="5"/>
      <c r="H228" s="5"/>
      <c r="I228" s="187"/>
      <c r="J228" s="173"/>
      <c r="K228" s="173"/>
      <c r="L228" s="173"/>
      <c r="M228" s="173"/>
      <c r="N228" s="173"/>
      <c r="O228" s="173"/>
      <c r="P228" s="173"/>
      <c r="Q228" s="173"/>
      <c r="R228" s="173"/>
      <c r="S228" s="173"/>
    </row>
    <row r="229" spans="1:19" ht="30" x14ac:dyDescent="0.25">
      <c r="A229" s="5"/>
      <c r="B229" s="5"/>
      <c r="C229" s="16" t="s">
        <v>186</v>
      </c>
      <c r="D229" s="16" t="s">
        <v>203</v>
      </c>
      <c r="E229" s="16" t="s">
        <v>204</v>
      </c>
      <c r="F229" s="16" t="s">
        <v>205</v>
      </c>
      <c r="G229" s="16" t="s">
        <v>190</v>
      </c>
      <c r="H229" s="5"/>
      <c r="I229" s="187"/>
      <c r="J229" s="173"/>
      <c r="K229" s="173"/>
      <c r="L229" s="173"/>
      <c r="M229" s="173"/>
      <c r="N229" s="173"/>
      <c r="O229" s="173"/>
      <c r="P229" s="173"/>
      <c r="Q229" s="173"/>
      <c r="R229" s="173"/>
      <c r="S229" s="173"/>
    </row>
    <row r="230" spans="1:19" x14ac:dyDescent="0.25">
      <c r="A230" s="5"/>
      <c r="B230" s="5" t="s">
        <v>199</v>
      </c>
      <c r="C230" s="212">
        <f>SUMIF('Vendor Data entry'!BH:BH,"=1",'Vendor Data entry'!BW:BW)</f>
        <v>0</v>
      </c>
      <c r="D230" s="212">
        <f>SUMIF('Vendor Data entry'!BI:BI,"=1",'Vendor Data entry'!BW:BW)</f>
        <v>68</v>
      </c>
      <c r="E230" s="212">
        <f>SUMIF('Vendor Data entry'!BJ:BJ,"=1",'Vendor Data entry'!BW:BW)</f>
        <v>0</v>
      </c>
      <c r="F230" s="212">
        <f>SUMIF('Vendor Data entry'!BK:BK,"=1",'Vendor Data entry'!BW:BW)</f>
        <v>68</v>
      </c>
      <c r="G230" s="212">
        <f>SUMIF('Vendor Data entry'!BL:BL,"=1",'Vendor Data entry'!BW:BW)</f>
        <v>0</v>
      </c>
      <c r="H230" s="5"/>
      <c r="I230" s="187"/>
      <c r="J230" s="173"/>
      <c r="K230" s="173"/>
      <c r="L230" s="173"/>
      <c r="M230" s="173"/>
      <c r="N230" s="173"/>
      <c r="O230" s="173"/>
      <c r="P230" s="173"/>
      <c r="Q230" s="173"/>
      <c r="R230" s="173"/>
      <c r="S230" s="173"/>
    </row>
    <row r="231" spans="1:19" x14ac:dyDescent="0.25">
      <c r="A231" s="5"/>
      <c r="B231" s="5" t="s">
        <v>200</v>
      </c>
      <c r="C231" s="212">
        <f>IF(C230=0,0,C230/COUNTIF('Vendor Data entry'!BH:BH,"=1"))</f>
        <v>0</v>
      </c>
      <c r="D231" s="212">
        <f>IF(D230=0,0,D230/COUNTIF('Vendor Data entry'!BI:BI,"=1"))</f>
        <v>22.666666666666668</v>
      </c>
      <c r="E231" s="212">
        <f>IF(E230=0,0,E230/COUNTIF('Vendor Data entry'!BJ:BJ,"=1"))</f>
        <v>0</v>
      </c>
      <c r="F231" s="212">
        <f>IF(F230=0,0,F230/COUNTIF('Vendor Data entry'!BK:BK,"=1"))</f>
        <v>22.666666666666668</v>
      </c>
      <c r="G231" s="212">
        <f>IF(G230=0,0,G230/COUNTIF('Vendor Data entry'!BL:BL,"=1"))</f>
        <v>0</v>
      </c>
      <c r="H231" s="5"/>
      <c r="I231" s="187"/>
      <c r="J231" s="173"/>
      <c r="K231" s="173"/>
      <c r="L231" s="173"/>
      <c r="M231" s="206"/>
      <c r="N231" s="173"/>
      <c r="O231" s="173"/>
      <c r="P231" s="173"/>
      <c r="Q231" s="173"/>
      <c r="R231" s="173"/>
      <c r="S231" s="173"/>
    </row>
    <row r="232" spans="1:19" x14ac:dyDescent="0.25">
      <c r="A232" s="5"/>
      <c r="B232" s="5"/>
      <c r="C232" s="5"/>
      <c r="D232" s="5"/>
      <c r="E232" s="5"/>
      <c r="F232" s="5"/>
      <c r="G232" s="5"/>
      <c r="H232" s="5"/>
      <c r="I232" s="187"/>
      <c r="J232" s="173"/>
      <c r="K232" s="173"/>
      <c r="L232" s="173"/>
      <c r="M232" s="173"/>
      <c r="N232" s="173"/>
      <c r="O232" s="173"/>
      <c r="P232" s="173"/>
      <c r="Q232" s="173"/>
      <c r="R232" s="173"/>
      <c r="S232" s="173"/>
    </row>
    <row r="233" spans="1:19" x14ac:dyDescent="0.25">
      <c r="A233" s="5"/>
      <c r="B233" s="5"/>
      <c r="C233" s="5"/>
      <c r="D233" s="5"/>
      <c r="E233" s="5"/>
      <c r="F233" s="5"/>
      <c r="G233" s="5"/>
      <c r="H233" s="5"/>
      <c r="I233" s="187"/>
      <c r="J233" s="173"/>
      <c r="K233" s="173"/>
      <c r="L233" s="173"/>
      <c r="M233" s="206"/>
      <c r="N233" s="173"/>
      <c r="O233" s="173"/>
      <c r="P233" s="173"/>
      <c r="Q233" s="173"/>
      <c r="R233" s="173"/>
      <c r="S233" s="173"/>
    </row>
    <row r="234" spans="1:19" x14ac:dyDescent="0.25">
      <c r="A234" s="5"/>
      <c r="B234" s="5"/>
      <c r="C234" s="16" t="s">
        <v>191</v>
      </c>
      <c r="D234" s="16" t="s">
        <v>192</v>
      </c>
      <c r="E234" s="16" t="s">
        <v>193</v>
      </c>
      <c r="F234" s="16" t="s">
        <v>194</v>
      </c>
      <c r="G234" s="16" t="s">
        <v>38</v>
      </c>
      <c r="H234" s="5"/>
      <c r="I234" s="187"/>
      <c r="J234" s="173"/>
      <c r="K234" s="173"/>
      <c r="L234" s="173"/>
      <c r="M234" s="173"/>
      <c r="N234" s="173"/>
      <c r="O234" s="173"/>
      <c r="P234" s="173"/>
      <c r="Q234" s="173"/>
      <c r="R234" s="173"/>
      <c r="S234" s="173"/>
    </row>
    <row r="235" spans="1:19" x14ac:dyDescent="0.25">
      <c r="A235" s="5"/>
      <c r="B235" s="5" t="s">
        <v>199</v>
      </c>
      <c r="C235" s="212">
        <f>SUMIF('Vendor Data entry'!BM:BM,"=1",'Vendor Data entry'!BW:BW)</f>
        <v>0</v>
      </c>
      <c r="D235" s="212">
        <f>SUMIF('Vendor Data entry'!BN:BN,"=1",'Vendor Data entry'!BW:BW)</f>
        <v>0</v>
      </c>
      <c r="E235" s="212">
        <f>SUMIF('Vendor Data entry'!BO:BO,"=1",'Vendor Data entry'!BW:BW)</f>
        <v>20</v>
      </c>
      <c r="F235" s="212">
        <f>SUMIF('Vendor Data entry'!BP:BP,"=1",'Vendor Data entry'!BW:BW)</f>
        <v>68</v>
      </c>
      <c r="G235" s="212">
        <f>SUMIF('Vendor Data entry'!BQ:BQ,"=1",'Vendor Data entry'!BW:BW)</f>
        <v>45</v>
      </c>
      <c r="H235" s="5"/>
      <c r="I235" s="187"/>
      <c r="J235" s="173"/>
      <c r="K235" s="173"/>
      <c r="L235" s="173"/>
      <c r="M235" s="206"/>
      <c r="N235" s="173"/>
      <c r="O235" s="173"/>
      <c r="P235" s="173"/>
      <c r="Q235" s="173"/>
      <c r="R235" s="173"/>
      <c r="S235" s="173"/>
    </row>
    <row r="236" spans="1:19" x14ac:dyDescent="0.25">
      <c r="A236" s="5"/>
      <c r="B236" s="5" t="s">
        <v>200</v>
      </c>
      <c r="C236" s="212">
        <f>IF(C235=0,0,C235/COUNTIF('Vendor Data entry'!BM:BM,"=1"))</f>
        <v>0</v>
      </c>
      <c r="D236" s="212">
        <f>IF(D235=0,0,D235/COUNTIF('Vendor Data entry'!BN:BN,"=1"))</f>
        <v>0</v>
      </c>
      <c r="E236" s="212">
        <f>IF(E235=0,0,E235/COUNTIF('Vendor Data entry'!BO:BO,"=1"))</f>
        <v>20</v>
      </c>
      <c r="F236" s="212">
        <f>IF(F235=0,0,F235/COUNTIF('Vendor Data entry'!BP:BP,"=1"))</f>
        <v>22.666666666666668</v>
      </c>
      <c r="G236" s="212">
        <f>IF(G235=0,0,G235/COUNTIF('Vendor Data entry'!BQ:BQ,"=1"))</f>
        <v>45</v>
      </c>
      <c r="H236" s="5"/>
      <c r="I236" s="187"/>
      <c r="J236" s="173"/>
      <c r="K236" s="173"/>
      <c r="L236" s="173"/>
      <c r="M236" s="206"/>
      <c r="N236" s="173"/>
      <c r="O236" s="173"/>
      <c r="P236" s="173"/>
      <c r="Q236" s="173"/>
      <c r="R236" s="173"/>
      <c r="S236" s="173"/>
    </row>
    <row r="237" spans="1:19" x14ac:dyDescent="0.25">
      <c r="A237" s="5"/>
      <c r="B237" s="5"/>
      <c r="C237" s="5"/>
      <c r="D237" s="5"/>
      <c r="E237" s="5"/>
      <c r="F237" s="5"/>
      <c r="G237" s="136"/>
      <c r="H237" s="5"/>
      <c r="I237" s="187"/>
      <c r="J237" s="173"/>
      <c r="K237" s="173"/>
      <c r="L237" s="173"/>
      <c r="M237" s="173"/>
      <c r="N237" s="173"/>
      <c r="O237" s="173"/>
      <c r="P237" s="173"/>
      <c r="Q237" s="173"/>
      <c r="R237" s="173"/>
      <c r="S237" s="173"/>
    </row>
    <row r="238" spans="1:19" x14ac:dyDescent="0.25">
      <c r="A238" s="5"/>
      <c r="B238" s="5"/>
      <c r="C238" s="5"/>
      <c r="D238" s="5"/>
      <c r="E238" s="5"/>
      <c r="F238" s="5"/>
      <c r="G238" s="5"/>
      <c r="H238" s="5"/>
      <c r="I238" s="187"/>
      <c r="J238" s="173"/>
      <c r="K238" s="173"/>
      <c r="L238" s="173"/>
      <c r="M238" s="206"/>
      <c r="N238" s="173"/>
      <c r="O238" s="173"/>
      <c r="P238" s="173"/>
      <c r="Q238" s="173"/>
      <c r="R238" s="173"/>
      <c r="S238" s="173"/>
    </row>
    <row r="239" spans="1:19" x14ac:dyDescent="0.25">
      <c r="A239" s="5"/>
      <c r="B239" s="5"/>
      <c r="C239" s="5"/>
      <c r="D239" s="5"/>
      <c r="E239" s="5"/>
      <c r="F239" s="5"/>
      <c r="G239" s="5"/>
      <c r="H239" s="5"/>
      <c r="I239" s="187"/>
      <c r="J239" s="173"/>
      <c r="K239" s="511" t="s">
        <v>624</v>
      </c>
      <c r="L239" s="493" t="s">
        <v>625</v>
      </c>
      <c r="M239" s="206"/>
      <c r="N239" s="173"/>
      <c r="O239" s="173"/>
      <c r="P239" s="173"/>
      <c r="Q239" s="173"/>
      <c r="R239" s="173"/>
      <c r="S239" s="173"/>
    </row>
    <row r="240" spans="1:19" x14ac:dyDescent="0.25">
      <c r="A240" s="5"/>
      <c r="B240" s="138" t="s">
        <v>206</v>
      </c>
      <c r="C240" s="5"/>
      <c r="D240" s="5"/>
      <c r="E240" s="5"/>
      <c r="F240" s="5"/>
      <c r="G240" s="5"/>
      <c r="H240" s="5"/>
      <c r="I240" s="187"/>
      <c r="J240" s="173"/>
      <c r="K240" s="512"/>
      <c r="L240" s="494"/>
      <c r="M240" s="206"/>
      <c r="N240" s="173"/>
      <c r="O240" s="173"/>
      <c r="P240" s="173"/>
      <c r="Q240" s="173"/>
      <c r="R240" s="173"/>
      <c r="S240" s="173"/>
    </row>
    <row r="241" spans="1:19" x14ac:dyDescent="0.25">
      <c r="A241" s="5"/>
      <c r="B241" s="5" t="s">
        <v>201</v>
      </c>
      <c r="C241" s="219">
        <f>SUM('Vendor Data entry'!BW:BW)</f>
        <v>68</v>
      </c>
      <c r="D241" s="91" t="s">
        <v>471</v>
      </c>
      <c r="E241" s="5"/>
      <c r="F241" s="5"/>
      <c r="G241" s="5"/>
      <c r="H241" s="5"/>
      <c r="I241" s="187"/>
      <c r="J241" s="173"/>
      <c r="K241" s="223" t="str">
        <f>C229</f>
        <v>Conventional</v>
      </c>
      <c r="L241" s="220">
        <f>C230</f>
        <v>0</v>
      </c>
      <c r="M241" s="206"/>
      <c r="N241" s="173"/>
      <c r="O241" s="173"/>
      <c r="P241" s="173"/>
      <c r="Q241" s="173"/>
      <c r="R241" s="173"/>
      <c r="S241" s="173"/>
    </row>
    <row r="242" spans="1:19" x14ac:dyDescent="0.25">
      <c r="A242" s="5"/>
      <c r="B242" s="5" t="s">
        <v>202</v>
      </c>
      <c r="C242" s="222">
        <f>AVERAGE('Vendor Data entry'!BW:BW)</f>
        <v>22.666666666666668</v>
      </c>
      <c r="D242" s="91" t="s">
        <v>471</v>
      </c>
      <c r="E242" s="5"/>
      <c r="F242" s="5"/>
      <c r="G242" s="5"/>
      <c r="H242" s="5"/>
      <c r="I242" s="187"/>
      <c r="J242" s="173"/>
      <c r="K242" s="223" t="str">
        <f>D229</f>
        <v>Cert Org</v>
      </c>
      <c r="L242" s="220">
        <f>D230</f>
        <v>68</v>
      </c>
      <c r="M242" s="206"/>
      <c r="N242" s="173"/>
      <c r="O242" s="173"/>
      <c r="P242" s="173"/>
      <c r="Q242" s="173"/>
      <c r="R242" s="173"/>
      <c r="S242" s="173"/>
    </row>
    <row r="243" spans="1:19" x14ac:dyDescent="0.25">
      <c r="A243" s="5"/>
      <c r="B243" s="5"/>
      <c r="C243" s="5"/>
      <c r="D243" s="5"/>
      <c r="E243" s="5"/>
      <c r="F243" s="5"/>
      <c r="G243" s="5"/>
      <c r="H243" s="5"/>
      <c r="I243" s="187"/>
      <c r="J243" s="173"/>
      <c r="K243" s="223" t="str">
        <f>E229</f>
        <v>Non-Cert Org</v>
      </c>
      <c r="L243" s="220">
        <f>E230</f>
        <v>0</v>
      </c>
      <c r="M243" s="206"/>
      <c r="N243" s="173"/>
      <c r="O243" s="173"/>
      <c r="P243" s="173"/>
      <c r="Q243" s="173"/>
      <c r="R243" s="173"/>
      <c r="S243" s="173"/>
    </row>
    <row r="244" spans="1:19" x14ac:dyDescent="0.25">
      <c r="A244" s="5"/>
      <c r="B244" s="103" t="s">
        <v>491</v>
      </c>
      <c r="C244" s="103" t="s">
        <v>95</v>
      </c>
      <c r="D244" s="5"/>
      <c r="E244" s="5"/>
      <c r="F244" s="5"/>
      <c r="G244" s="5"/>
      <c r="H244" s="5"/>
      <c r="I244" s="187"/>
      <c r="J244" s="173"/>
      <c r="K244" s="223" t="str">
        <f>F229</f>
        <v>Heirloom Heritage</v>
      </c>
      <c r="L244" s="220">
        <f>F230</f>
        <v>68</v>
      </c>
      <c r="M244" s="206"/>
      <c r="N244" s="173"/>
      <c r="O244" s="173"/>
      <c r="P244" s="173"/>
      <c r="Q244" s="173"/>
      <c r="R244" s="173"/>
      <c r="S244" s="173"/>
    </row>
    <row r="245" spans="1:19" x14ac:dyDescent="0.25">
      <c r="A245" s="5"/>
      <c r="B245" s="103" t="s">
        <v>492</v>
      </c>
      <c r="C245" s="474">
        <f>COUNTIFS('Vendor Data entry'!BW:BW,"&gt;=B298",'Vendor Data entry'!BW:BW,"&lt;C298")</f>
        <v>0</v>
      </c>
      <c r="D245" s="5"/>
      <c r="E245" s="5"/>
      <c r="F245" s="5"/>
      <c r="G245" s="5"/>
      <c r="H245" s="5"/>
      <c r="I245" s="187"/>
      <c r="J245" s="173"/>
      <c r="K245" s="223" t="str">
        <f>G229</f>
        <v>Biodynamic</v>
      </c>
      <c r="L245" s="220">
        <f>G230</f>
        <v>0</v>
      </c>
      <c r="M245" s="206"/>
      <c r="N245" s="173"/>
      <c r="O245" s="173"/>
      <c r="P245" s="173"/>
      <c r="Q245" s="173"/>
      <c r="R245" s="173"/>
      <c r="S245" s="173"/>
    </row>
    <row r="246" spans="1:19" x14ac:dyDescent="0.25">
      <c r="A246" s="5"/>
      <c r="B246" s="103" t="s">
        <v>493</v>
      </c>
      <c r="C246" s="474">
        <f>COUNTIFS('Vendor Data entry'!BW:BW,"&gt;=1",'Vendor Data entry'!BW:BW,"&lt;3")</f>
        <v>0</v>
      </c>
      <c r="D246" s="5"/>
      <c r="E246" s="5"/>
      <c r="F246" s="5"/>
      <c r="G246" s="5"/>
      <c r="H246" s="5"/>
      <c r="I246" s="187"/>
      <c r="J246" s="173"/>
      <c r="K246" s="223" t="str">
        <f>C234</f>
        <v>Hothouse</v>
      </c>
      <c r="L246" s="220">
        <f>C235</f>
        <v>0</v>
      </c>
      <c r="M246" s="206"/>
      <c r="N246" s="173"/>
      <c r="O246" s="173"/>
      <c r="P246" s="173"/>
      <c r="Q246" s="173"/>
      <c r="R246" s="173"/>
      <c r="S246" s="173"/>
    </row>
    <row r="247" spans="1:19" x14ac:dyDescent="0.25">
      <c r="A247" s="5"/>
      <c r="B247" s="103" t="s">
        <v>494</v>
      </c>
      <c r="C247" s="474">
        <f>COUNTIFS('Vendor Data entry'!BW:BW,"&gt;=3",'Vendor Data entry'!BW:BW,"&lt;5")</f>
        <v>1</v>
      </c>
      <c r="D247" s="5"/>
      <c r="E247" s="5"/>
      <c r="F247" s="5"/>
      <c r="G247" s="5"/>
      <c r="H247" s="5"/>
      <c r="I247" s="187"/>
      <c r="J247" s="173"/>
      <c r="K247" s="223" t="str">
        <f>D234</f>
        <v>Hydroponic</v>
      </c>
      <c r="L247" s="220">
        <f>D235</f>
        <v>0</v>
      </c>
      <c r="M247" s="206"/>
      <c r="N247" s="173"/>
      <c r="O247" s="173"/>
      <c r="P247" s="173"/>
      <c r="Q247" s="173"/>
      <c r="R247" s="173"/>
      <c r="S247" s="173"/>
    </row>
    <row r="248" spans="1:19" x14ac:dyDescent="0.25">
      <c r="A248" s="5"/>
      <c r="B248" s="103" t="s">
        <v>495</v>
      </c>
      <c r="C248" s="474">
        <f>COUNTIFS('Vendor Data entry'!BW:BW,"&gt;=5",'Vendor Data entry'!BW:BW,"&lt;10")</f>
        <v>0</v>
      </c>
      <c r="D248" s="5"/>
      <c r="E248" s="5"/>
      <c r="F248" s="5"/>
      <c r="G248" s="5"/>
      <c r="H248" s="5"/>
      <c r="I248" s="187"/>
      <c r="J248" s="173"/>
      <c r="K248" s="223" t="str">
        <f>E234</f>
        <v>Permaculture</v>
      </c>
      <c r="L248" s="220">
        <f>E235</f>
        <v>20</v>
      </c>
      <c r="M248" s="206"/>
      <c r="N248" s="173"/>
      <c r="O248" s="173"/>
      <c r="P248" s="173"/>
      <c r="Q248" s="173"/>
      <c r="R248" s="173"/>
      <c r="S248" s="173"/>
    </row>
    <row r="249" spans="1:19" x14ac:dyDescent="0.25">
      <c r="A249" s="5"/>
      <c r="B249" s="103" t="s">
        <v>496</v>
      </c>
      <c r="C249" s="474">
        <f>COUNTIFS('Vendor Data entry'!BW:BW,"&gt;=10",'Vendor Data entry'!BW:BW,"&lt;20")</f>
        <v>0</v>
      </c>
      <c r="D249" s="5"/>
      <c r="E249" s="5"/>
      <c r="F249" s="5"/>
      <c r="G249" s="5"/>
      <c r="H249" s="5"/>
      <c r="I249" s="187"/>
      <c r="J249" s="173"/>
      <c r="K249" s="223" t="str">
        <f>F234</f>
        <v>Non-GMO</v>
      </c>
      <c r="L249" s="220">
        <f>F235</f>
        <v>68</v>
      </c>
      <c r="M249" s="173"/>
      <c r="N249" s="173"/>
      <c r="O249" s="173"/>
      <c r="P249" s="173"/>
      <c r="Q249" s="173"/>
      <c r="R249" s="173"/>
      <c r="S249" s="173"/>
    </row>
    <row r="250" spans="1:19" x14ac:dyDescent="0.25">
      <c r="A250" s="5"/>
      <c r="B250" s="103" t="s">
        <v>497</v>
      </c>
      <c r="C250" s="474">
        <f>COUNTIFS('Vendor Data entry'!BW:BW,"&gt;=20",'Vendor Data entry'!BW:BW,"&lt;30")</f>
        <v>1</v>
      </c>
      <c r="D250" s="5"/>
      <c r="E250" s="5"/>
      <c r="F250" s="5"/>
      <c r="G250" s="5"/>
      <c r="H250" s="5"/>
      <c r="I250" s="187"/>
      <c r="J250" s="173"/>
      <c r="K250" s="224" t="str">
        <f>G234</f>
        <v>Other</v>
      </c>
      <c r="L250" s="221">
        <f>G235</f>
        <v>45</v>
      </c>
      <c r="M250" s="173"/>
      <c r="N250" s="173"/>
      <c r="O250" s="173"/>
      <c r="P250" s="173"/>
      <c r="Q250" s="173"/>
      <c r="R250" s="173"/>
      <c r="S250" s="173"/>
    </row>
    <row r="251" spans="1:19" x14ac:dyDescent="0.25">
      <c r="A251" s="5"/>
      <c r="B251" s="103" t="s">
        <v>498</v>
      </c>
      <c r="C251" s="474">
        <f>COUNTIF('Vendor Data entry'!BW:BW,"&gt;=30")</f>
        <v>1</v>
      </c>
      <c r="D251" s="5"/>
      <c r="E251" s="5"/>
      <c r="F251" s="5"/>
      <c r="G251" s="5"/>
      <c r="H251" s="5"/>
      <c r="I251" s="187"/>
      <c r="J251" s="173"/>
      <c r="K251" s="173"/>
      <c r="L251" s="173"/>
      <c r="M251" s="173"/>
      <c r="N251" s="173"/>
      <c r="O251" s="173"/>
      <c r="P251" s="173"/>
      <c r="Q251" s="173"/>
      <c r="R251" s="173"/>
      <c r="S251" s="173"/>
    </row>
    <row r="252" spans="1:19" x14ac:dyDescent="0.25">
      <c r="A252" s="5"/>
      <c r="B252" s="5"/>
      <c r="C252" s="5"/>
      <c r="D252" s="5"/>
      <c r="E252" s="5"/>
      <c r="F252" s="5"/>
      <c r="G252" s="5"/>
      <c r="H252" s="5"/>
      <c r="I252" s="187"/>
      <c r="J252" s="173"/>
      <c r="K252" s="173"/>
      <c r="L252" s="173"/>
      <c r="M252" s="173"/>
      <c r="N252" s="173"/>
      <c r="O252" s="173"/>
      <c r="P252" s="173"/>
      <c r="Q252" s="173"/>
      <c r="R252" s="173"/>
      <c r="S252" s="173"/>
    </row>
    <row r="253" spans="1:19" x14ac:dyDescent="0.25">
      <c r="A253" s="5"/>
      <c r="B253" s="138" t="s">
        <v>210</v>
      </c>
      <c r="C253" s="5"/>
      <c r="D253" s="5"/>
      <c r="E253" s="5"/>
      <c r="F253" s="5"/>
      <c r="G253" s="5"/>
      <c r="H253" s="5"/>
      <c r="I253" s="187"/>
      <c r="J253" s="173"/>
      <c r="K253" s="280"/>
      <c r="L253" s="298" t="s">
        <v>628</v>
      </c>
      <c r="M253" s="300">
        <f>F256</f>
        <v>0.66666666666666663</v>
      </c>
      <c r="N253" s="173"/>
      <c r="O253" s="173"/>
      <c r="P253" s="173"/>
      <c r="Q253" s="173"/>
      <c r="R253" s="173"/>
      <c r="S253" s="173"/>
    </row>
    <row r="254" spans="1:19" x14ac:dyDescent="0.25">
      <c r="A254" s="5"/>
      <c r="B254" s="5"/>
      <c r="C254" s="5"/>
      <c r="D254" s="5"/>
      <c r="E254" s="5"/>
      <c r="F254" s="5"/>
      <c r="G254" s="5"/>
      <c r="H254" s="5"/>
      <c r="I254" s="187"/>
      <c r="J254" s="173"/>
      <c r="K254" s="280"/>
      <c r="L254" s="298" t="s">
        <v>629</v>
      </c>
      <c r="M254" s="300">
        <f>D265</f>
        <v>1</v>
      </c>
      <c r="N254" s="173"/>
      <c r="O254" s="173"/>
      <c r="P254" s="173"/>
      <c r="Q254" s="173"/>
      <c r="R254" s="173"/>
      <c r="S254" s="173"/>
    </row>
    <row r="255" spans="1:19" x14ac:dyDescent="0.25">
      <c r="A255" s="5"/>
      <c r="B255" s="5"/>
      <c r="C255" s="16" t="s">
        <v>197</v>
      </c>
      <c r="D255" s="16" t="s">
        <v>215</v>
      </c>
      <c r="E255" s="16" t="s">
        <v>216</v>
      </c>
      <c r="F255" s="91" t="s">
        <v>97</v>
      </c>
      <c r="G255" s="5"/>
      <c r="H255" s="5"/>
      <c r="I255" s="187"/>
      <c r="J255" s="173"/>
      <c r="K255" s="173"/>
      <c r="L255" s="173"/>
      <c r="M255" s="173"/>
      <c r="N255" s="173"/>
      <c r="O255" s="173"/>
      <c r="P255" s="173"/>
      <c r="Q255" s="173"/>
      <c r="R255" s="173"/>
      <c r="S255" s="173"/>
    </row>
    <row r="256" spans="1:19" x14ac:dyDescent="0.25">
      <c r="A256" s="5"/>
      <c r="B256" s="5" t="s">
        <v>211</v>
      </c>
      <c r="C256" s="183">
        <f>COUNTIF('Vendor Data entry'!BX:BX, "=1")</f>
        <v>2</v>
      </c>
      <c r="D256" s="183">
        <f>SUMIF('Vendor Data entry'!BX:BX,"=1",'Vendor Data entry'!BW:BW)</f>
        <v>65</v>
      </c>
      <c r="E256" s="183">
        <f>IF(C256=0,"",D256/C256)</f>
        <v>32.5</v>
      </c>
      <c r="F256" s="184">
        <f>C256/SUM($C$256:$C$260)</f>
        <v>0.66666666666666663</v>
      </c>
      <c r="G256" s="5"/>
      <c r="H256" s="5"/>
      <c r="I256" s="187"/>
      <c r="J256" s="173"/>
      <c r="K256" s="173"/>
      <c r="L256" s="173"/>
      <c r="M256" s="173"/>
      <c r="N256" s="173"/>
      <c r="O256" s="173"/>
      <c r="P256" s="173"/>
      <c r="Q256" s="173"/>
      <c r="R256" s="173"/>
      <c r="S256" s="173"/>
    </row>
    <row r="257" spans="1:19" ht="15.75" customHeight="1" x14ac:dyDescent="0.25">
      <c r="A257" s="5"/>
      <c r="B257" s="5" t="s">
        <v>212</v>
      </c>
      <c r="C257" s="183">
        <f>COUNTIF('Vendor Data entry'!BX:BX, "=2")</f>
        <v>1</v>
      </c>
      <c r="D257" s="183">
        <f>SUMIF('Vendor Data entry'!BX:BX,"=2",'Vendor Data entry'!BW:BW)</f>
        <v>3</v>
      </c>
      <c r="E257" s="225">
        <f>IF(C257=0,"",D257/C257)</f>
        <v>3</v>
      </c>
      <c r="F257" s="184">
        <f>C257/SUM($C$256:$C$260)</f>
        <v>0.33333333333333331</v>
      </c>
      <c r="G257" s="5"/>
      <c r="H257" s="5"/>
      <c r="I257" s="187"/>
      <c r="J257" s="173"/>
      <c r="K257" s="173"/>
      <c r="L257" s="173"/>
      <c r="M257" s="173"/>
      <c r="N257" s="173"/>
      <c r="O257" s="173"/>
      <c r="P257" s="173"/>
      <c r="Q257" s="173"/>
      <c r="R257" s="173"/>
      <c r="S257" s="173"/>
    </row>
    <row r="258" spans="1:19" ht="15" customHeight="1" x14ac:dyDescent="0.25">
      <c r="A258" s="5"/>
      <c r="B258" s="5" t="s">
        <v>213</v>
      </c>
      <c r="C258" s="183">
        <f>COUNTIF('Vendor Data entry'!BX:BX, "=3")</f>
        <v>0</v>
      </c>
      <c r="D258" s="183">
        <f>SUMIF('Vendor Data entry'!BX:BX,"=3",'Vendor Data entry'!BW:BW)</f>
        <v>0</v>
      </c>
      <c r="E258" s="183" t="str">
        <f>IF(C258=0,"",D258/C258)</f>
        <v/>
      </c>
      <c r="F258" s="184">
        <f>C258/SUM($C$256:$C$260)</f>
        <v>0</v>
      </c>
      <c r="G258" s="5"/>
      <c r="H258" s="5"/>
      <c r="I258" s="187"/>
      <c r="J258" s="173"/>
      <c r="K258" s="498" t="s">
        <v>630</v>
      </c>
      <c r="L258" s="498"/>
      <c r="M258" s="173"/>
      <c r="N258" s="490" t="s">
        <v>1091</v>
      </c>
      <c r="O258" s="490"/>
      <c r="P258" s="490"/>
      <c r="Q258" s="173"/>
      <c r="R258" s="173"/>
      <c r="S258" s="173"/>
    </row>
    <row r="259" spans="1:19" x14ac:dyDescent="0.25">
      <c r="A259" s="5"/>
      <c r="B259" s="5" t="s">
        <v>214</v>
      </c>
      <c r="C259" s="183">
        <f>COUNTIF('Vendor Data entry'!BX:BX, "=4")</f>
        <v>0</v>
      </c>
      <c r="D259" s="183">
        <f>SUMIF('Vendor Data entry'!BX:BX,"=",'Vendor Data entry'!BW:BW)</f>
        <v>0</v>
      </c>
      <c r="E259" s="183" t="str">
        <f>IF(C259=0,"",D259/C259)</f>
        <v/>
      </c>
      <c r="F259" s="184">
        <f>C259/SUM($C$256:$C$260)</f>
        <v>0</v>
      </c>
      <c r="G259" s="5"/>
      <c r="H259" s="5"/>
      <c r="I259" s="187"/>
      <c r="J259" s="173"/>
      <c r="K259" s="227" t="str">
        <f>B273</f>
        <v>Time</v>
      </c>
      <c r="L259" s="228">
        <f>D273</f>
        <v>0.33333333333333331</v>
      </c>
      <c r="M259" s="173"/>
      <c r="N259" s="490"/>
      <c r="O259" s="490"/>
      <c r="P259" s="490"/>
      <c r="Q259" s="173"/>
      <c r="R259" s="173"/>
      <c r="S259" s="173"/>
    </row>
    <row r="260" spans="1:19" x14ac:dyDescent="0.25">
      <c r="A260" s="5"/>
      <c r="B260" s="5" t="s">
        <v>38</v>
      </c>
      <c r="C260" s="183">
        <f>COUNTIF('Vendor Data entry'!BX:BX, "=5")</f>
        <v>0</v>
      </c>
      <c r="D260" s="183">
        <f>SUMIF('Vendor Data entry'!BX:BX,"=5",'Vendor Data entry'!BW:BW)</f>
        <v>0</v>
      </c>
      <c r="E260" s="183" t="str">
        <f>IF(C260=0,"",D260/C260)</f>
        <v/>
      </c>
      <c r="F260" s="184">
        <f>C260/SUM($C$256:$C$260)</f>
        <v>0</v>
      </c>
      <c r="G260" s="5"/>
      <c r="H260" s="5"/>
      <c r="I260" s="187"/>
      <c r="J260" s="173"/>
      <c r="K260" s="227" t="str">
        <f>B274</f>
        <v>Energy</v>
      </c>
      <c r="L260" s="228">
        <f>D274</f>
        <v>0</v>
      </c>
      <c r="M260" s="173"/>
      <c r="N260" s="490"/>
      <c r="O260" s="490"/>
      <c r="P260" s="490"/>
      <c r="Q260" s="173"/>
      <c r="R260" s="173"/>
      <c r="S260" s="173"/>
    </row>
    <row r="261" spans="1:19" x14ac:dyDescent="0.25">
      <c r="A261" s="5"/>
      <c r="B261" s="5"/>
      <c r="C261" s="5"/>
      <c r="D261" s="5"/>
      <c r="E261" s="5"/>
      <c r="F261" s="5"/>
      <c r="G261" s="5"/>
      <c r="H261" s="5"/>
      <c r="I261" s="187"/>
      <c r="J261" s="173"/>
      <c r="K261" s="227" t="str">
        <f>B275</f>
        <v>Money/Cost</v>
      </c>
      <c r="L261" s="228">
        <f>D275</f>
        <v>0.66666666666666663</v>
      </c>
      <c r="M261" s="173"/>
      <c r="N261" s="173"/>
      <c r="O261" s="173"/>
      <c r="P261" s="173"/>
      <c r="Q261" s="173"/>
      <c r="R261" s="173"/>
      <c r="S261" s="173"/>
    </row>
    <row r="262" spans="1:19" x14ac:dyDescent="0.25">
      <c r="A262" s="5"/>
      <c r="B262" s="5"/>
      <c r="C262" s="5"/>
      <c r="D262" s="5"/>
      <c r="E262" s="5"/>
      <c r="F262" s="5"/>
      <c r="G262" s="5"/>
      <c r="H262" s="5"/>
      <c r="I262" s="187"/>
      <c r="J262" s="173"/>
      <c r="K262" s="227" t="str">
        <f>B276</f>
        <v>Access to Land</v>
      </c>
      <c r="L262" s="228">
        <f>D276</f>
        <v>0</v>
      </c>
      <c r="M262" s="173"/>
      <c r="N262" s="173"/>
      <c r="O262" s="173"/>
      <c r="P262" s="173"/>
      <c r="Q262" s="173"/>
      <c r="R262" s="173"/>
      <c r="S262" s="173"/>
    </row>
    <row r="263" spans="1:19" x14ac:dyDescent="0.25">
      <c r="A263" s="5"/>
      <c r="B263" s="138" t="s">
        <v>209</v>
      </c>
      <c r="C263" s="5"/>
      <c r="D263" s="5"/>
      <c r="E263" s="5"/>
      <c r="F263" s="5"/>
      <c r="G263" s="5"/>
      <c r="H263" s="5"/>
      <c r="I263" s="187"/>
      <c r="J263" s="173"/>
      <c r="K263" s="227" t="str">
        <f>B277</f>
        <v>Other</v>
      </c>
      <c r="L263" s="228">
        <f>D277</f>
        <v>0</v>
      </c>
      <c r="M263" s="173"/>
      <c r="N263" s="173"/>
      <c r="O263" s="173"/>
      <c r="P263" s="173"/>
      <c r="Q263" s="173"/>
      <c r="R263" s="173"/>
      <c r="S263" s="173"/>
    </row>
    <row r="264" spans="1:19" x14ac:dyDescent="0.25">
      <c r="A264" s="5"/>
      <c r="B264" s="5"/>
      <c r="C264" s="5" t="s">
        <v>197</v>
      </c>
      <c r="D264" s="5" t="s">
        <v>97</v>
      </c>
      <c r="E264" s="5"/>
      <c r="F264" s="5"/>
      <c r="G264" s="5"/>
      <c r="H264" s="5"/>
      <c r="I264" s="187"/>
      <c r="J264" s="173"/>
      <c r="K264" s="173"/>
      <c r="L264" s="173"/>
      <c r="M264" s="173"/>
      <c r="N264" s="173"/>
      <c r="O264" s="173"/>
      <c r="P264" s="173"/>
      <c r="Q264" s="173"/>
      <c r="R264" s="173"/>
      <c r="S264" s="173"/>
    </row>
    <row r="265" spans="1:19" x14ac:dyDescent="0.25">
      <c r="A265" s="5"/>
      <c r="B265" s="5" t="s">
        <v>207</v>
      </c>
      <c r="C265" s="183">
        <f>COUNTIF('Vendor Data entry'!BY:BY, "=1")</f>
        <v>3</v>
      </c>
      <c r="D265" s="184">
        <f>C265/($C$265+$C$266)</f>
        <v>1</v>
      </c>
      <c r="E265" s="5"/>
      <c r="F265" s="5"/>
      <c r="G265" s="5"/>
      <c r="H265" s="5"/>
      <c r="I265" s="187"/>
      <c r="J265" s="173"/>
      <c r="K265" s="173"/>
      <c r="L265" s="173"/>
      <c r="M265" s="173"/>
      <c r="N265" s="173"/>
      <c r="O265" s="173"/>
      <c r="P265" s="173"/>
      <c r="Q265" s="173"/>
      <c r="R265" s="173"/>
      <c r="S265" s="173"/>
    </row>
    <row r="266" spans="1:19" x14ac:dyDescent="0.25">
      <c r="A266" s="5"/>
      <c r="B266" s="5" t="s">
        <v>208</v>
      </c>
      <c r="C266" s="183">
        <f>COUNTIF('Vendor Data entry'!BY:BY, "=2")</f>
        <v>0</v>
      </c>
      <c r="D266" s="184">
        <f>C266/($C$265+$C$266)</f>
        <v>0</v>
      </c>
      <c r="E266" s="5"/>
      <c r="F266" s="5"/>
      <c r="G266" s="5"/>
      <c r="H266" s="5"/>
      <c r="I266" s="187"/>
      <c r="J266" s="173"/>
      <c r="K266" s="173"/>
      <c r="L266" s="173"/>
      <c r="M266" s="173"/>
      <c r="N266" s="173"/>
      <c r="O266" s="173"/>
      <c r="P266" s="173"/>
      <c r="Q266" s="173"/>
      <c r="R266" s="173"/>
      <c r="S266" s="173"/>
    </row>
    <row r="267" spans="1:19" x14ac:dyDescent="0.25">
      <c r="A267" s="5"/>
      <c r="B267" s="5"/>
      <c r="C267" s="5"/>
      <c r="D267" s="5"/>
      <c r="E267" s="5"/>
      <c r="F267" s="5"/>
      <c r="G267" s="5"/>
      <c r="H267" s="5"/>
      <c r="I267" s="187"/>
      <c r="J267" s="173"/>
      <c r="K267" s="173"/>
      <c r="L267" s="173"/>
      <c r="M267" s="173"/>
      <c r="N267" s="173"/>
      <c r="O267" s="173"/>
      <c r="P267" s="173"/>
      <c r="Q267" s="173"/>
      <c r="R267" s="173"/>
      <c r="S267" s="173"/>
    </row>
    <row r="268" spans="1:19" x14ac:dyDescent="0.25">
      <c r="A268" s="5"/>
      <c r="B268" s="5"/>
      <c r="C268" s="5"/>
      <c r="D268" s="5"/>
      <c r="E268" s="5"/>
      <c r="F268" s="5"/>
      <c r="G268" s="5"/>
      <c r="H268" s="5"/>
      <c r="I268" s="187"/>
      <c r="J268" s="173"/>
      <c r="K268" s="173"/>
      <c r="L268" s="173"/>
      <c r="M268" s="173"/>
      <c r="N268" s="173"/>
      <c r="O268" s="173"/>
      <c r="P268" s="173"/>
      <c r="Q268" s="173"/>
      <c r="R268" s="173"/>
      <c r="S268" s="173"/>
    </row>
    <row r="269" spans="1:19" x14ac:dyDescent="0.25">
      <c r="A269" s="5"/>
      <c r="B269" s="138" t="s">
        <v>217</v>
      </c>
      <c r="C269" s="5"/>
      <c r="D269" s="5"/>
      <c r="E269" s="5"/>
      <c r="F269" s="5"/>
      <c r="G269" s="5"/>
      <c r="H269" s="5"/>
      <c r="I269" s="187"/>
      <c r="J269" s="173"/>
      <c r="K269" s="173"/>
      <c r="L269" s="173"/>
      <c r="M269" s="173"/>
      <c r="N269" s="173"/>
      <c r="O269" s="173"/>
      <c r="P269" s="173"/>
      <c r="Q269" s="173"/>
      <c r="R269" s="173"/>
      <c r="S269" s="173"/>
    </row>
    <row r="270" spans="1:19" x14ac:dyDescent="0.25">
      <c r="A270" s="5"/>
      <c r="B270" s="5" t="s">
        <v>218</v>
      </c>
      <c r="C270" s="5"/>
      <c r="D270" s="5"/>
      <c r="E270" s="5"/>
      <c r="F270" s="5"/>
      <c r="G270" s="5"/>
      <c r="H270" s="5"/>
      <c r="I270" s="187"/>
      <c r="J270" s="173"/>
      <c r="K270" s="173"/>
      <c r="L270" s="173"/>
      <c r="M270" s="173"/>
      <c r="N270" s="173"/>
      <c r="O270" s="173"/>
      <c r="P270" s="173"/>
      <c r="Q270" s="173"/>
      <c r="R270" s="173"/>
      <c r="S270" s="173"/>
    </row>
    <row r="271" spans="1:19" x14ac:dyDescent="0.25">
      <c r="A271" s="5"/>
      <c r="B271" s="5"/>
      <c r="C271" s="5"/>
      <c r="D271" s="5"/>
      <c r="E271" s="5"/>
      <c r="F271" s="5"/>
      <c r="G271" s="5"/>
      <c r="H271" s="5"/>
      <c r="I271" s="187"/>
      <c r="J271" s="173"/>
      <c r="K271" s="173"/>
      <c r="L271" s="173"/>
      <c r="M271" s="173"/>
      <c r="N271" s="173"/>
      <c r="O271" s="173"/>
      <c r="P271" s="173"/>
      <c r="Q271" s="173"/>
      <c r="R271" s="173"/>
      <c r="S271" s="173"/>
    </row>
    <row r="272" spans="1:19" x14ac:dyDescent="0.25">
      <c r="A272" s="5"/>
      <c r="B272" s="5"/>
      <c r="C272" s="5" t="s">
        <v>197</v>
      </c>
      <c r="D272" s="5" t="s">
        <v>97</v>
      </c>
      <c r="E272" s="5"/>
      <c r="F272" s="5"/>
      <c r="G272" s="5"/>
      <c r="H272" s="5"/>
      <c r="I272" s="187"/>
      <c r="J272" s="173"/>
      <c r="K272" s="173"/>
      <c r="L272" s="173"/>
      <c r="M272" s="173"/>
      <c r="N272" s="173"/>
      <c r="O272" s="173"/>
      <c r="P272" s="173"/>
      <c r="Q272" s="173"/>
      <c r="R272" s="173"/>
      <c r="S272" s="173"/>
    </row>
    <row r="273" spans="1:19" x14ac:dyDescent="0.25">
      <c r="A273" s="5"/>
      <c r="B273" s="5" t="s">
        <v>219</v>
      </c>
      <c r="C273" s="183">
        <f>COUNTIF('Vendor Data entry'!BZ:BZ, "=1")</f>
        <v>1</v>
      </c>
      <c r="D273" s="184">
        <f>C273/SUM($C$273:$C$277)</f>
        <v>0.33333333333333331</v>
      </c>
      <c r="E273" s="5"/>
      <c r="F273" s="5"/>
      <c r="G273" s="5"/>
      <c r="H273" s="5"/>
      <c r="I273" s="187"/>
      <c r="J273" s="173"/>
      <c r="K273" s="173"/>
      <c r="L273" s="173"/>
      <c r="M273" s="173"/>
      <c r="N273" s="173"/>
      <c r="O273" s="173"/>
      <c r="P273" s="173"/>
      <c r="Q273" s="173"/>
      <c r="R273" s="173"/>
      <c r="S273" s="173"/>
    </row>
    <row r="274" spans="1:19" x14ac:dyDescent="0.25">
      <c r="A274" s="5"/>
      <c r="B274" s="5" t="s">
        <v>220</v>
      </c>
      <c r="C274" s="183">
        <f>COUNTIF('Vendor Data entry'!BZ:BZ, "=2")</f>
        <v>0</v>
      </c>
      <c r="D274" s="184">
        <f>C274/SUM($C$273:$C$277)</f>
        <v>0</v>
      </c>
      <c r="E274" s="5"/>
      <c r="F274" s="5"/>
      <c r="G274" s="5"/>
      <c r="H274" s="5"/>
      <c r="I274" s="187"/>
      <c r="J274" s="173"/>
      <c r="K274" s="173"/>
      <c r="L274" s="173"/>
      <c r="M274" s="173"/>
      <c r="N274" s="173"/>
      <c r="O274" s="173"/>
      <c r="P274" s="173"/>
      <c r="Q274" s="173"/>
      <c r="R274" s="173"/>
      <c r="S274" s="173"/>
    </row>
    <row r="275" spans="1:19" x14ac:dyDescent="0.25">
      <c r="A275" s="5"/>
      <c r="B275" s="5" t="s">
        <v>221</v>
      </c>
      <c r="C275" s="183">
        <f>COUNTIF('Vendor Data entry'!BZ:BZ, "=3")</f>
        <v>2</v>
      </c>
      <c r="D275" s="184">
        <f>C275/SUM($C$273:$C$277)</f>
        <v>0.66666666666666663</v>
      </c>
      <c r="E275" s="5"/>
      <c r="F275" s="5"/>
      <c r="G275" s="5"/>
      <c r="H275" s="5"/>
      <c r="I275" s="187"/>
      <c r="J275" s="173"/>
      <c r="K275" s="173"/>
      <c r="L275" s="173"/>
      <c r="M275" s="173"/>
      <c r="N275" s="173"/>
      <c r="O275" s="173"/>
      <c r="P275" s="173"/>
      <c r="Q275" s="173"/>
      <c r="R275" s="173"/>
      <c r="S275" s="173"/>
    </row>
    <row r="276" spans="1:19" x14ac:dyDescent="0.25">
      <c r="A276" s="5"/>
      <c r="B276" s="5" t="s">
        <v>222</v>
      </c>
      <c r="C276" s="183">
        <f>COUNTIF('Vendor Data entry'!BZ:BZ, "=4")</f>
        <v>0</v>
      </c>
      <c r="D276" s="184">
        <f>C276/SUM($C$273:$C$277)</f>
        <v>0</v>
      </c>
      <c r="E276" s="5"/>
      <c r="F276" s="5"/>
      <c r="G276" s="5"/>
      <c r="H276" s="5"/>
      <c r="I276" s="187"/>
      <c r="J276" s="173"/>
      <c r="K276" s="173"/>
      <c r="L276" s="173"/>
      <c r="M276" s="173"/>
      <c r="N276" s="173"/>
      <c r="O276" s="173"/>
      <c r="P276" s="173"/>
      <c r="Q276" s="173"/>
      <c r="R276" s="173"/>
      <c r="S276" s="173"/>
    </row>
    <row r="277" spans="1:19" x14ac:dyDescent="0.25">
      <c r="A277" s="5"/>
      <c r="B277" s="5" t="s">
        <v>38</v>
      </c>
      <c r="C277" s="183">
        <f>COUNTIF('Vendor Data entry'!BZ:BZ, "=5")</f>
        <v>0</v>
      </c>
      <c r="D277" s="184">
        <f>C277/SUM($C$273:$C$277)</f>
        <v>0</v>
      </c>
      <c r="E277" s="5"/>
      <c r="F277" s="5"/>
      <c r="G277" s="5"/>
      <c r="H277" s="5"/>
      <c r="I277" s="187"/>
      <c r="J277" s="173"/>
      <c r="K277" s="173"/>
      <c r="L277" s="173"/>
      <c r="M277" s="173"/>
      <c r="N277" s="173"/>
      <c r="O277" s="173"/>
      <c r="P277" s="173"/>
      <c r="Q277" s="173"/>
      <c r="R277" s="173"/>
      <c r="S277" s="173"/>
    </row>
    <row r="278" spans="1:19" x14ac:dyDescent="0.25">
      <c r="A278" s="5"/>
      <c r="B278" s="5"/>
      <c r="C278" s="5"/>
      <c r="D278" s="17"/>
      <c r="E278" s="5"/>
      <c r="F278" s="5"/>
      <c r="G278" s="5"/>
      <c r="H278" s="5"/>
      <c r="I278" s="187"/>
      <c r="J278" s="173"/>
      <c r="K278" s="173"/>
      <c r="L278" s="173"/>
      <c r="M278" s="173"/>
      <c r="N278" s="173"/>
      <c r="O278" s="173"/>
      <c r="P278" s="173"/>
      <c r="Q278" s="173"/>
      <c r="R278" s="173"/>
      <c r="S278" s="173"/>
    </row>
    <row r="279" spans="1:19" x14ac:dyDescent="0.25">
      <c r="A279" s="5"/>
      <c r="B279" s="5"/>
      <c r="C279" s="5"/>
      <c r="D279" s="17"/>
      <c r="E279" s="5"/>
      <c r="F279" s="5"/>
      <c r="G279" s="5"/>
      <c r="H279" s="5"/>
      <c r="I279" s="187"/>
      <c r="J279" s="173"/>
      <c r="K279" s="173"/>
      <c r="L279" s="173"/>
      <c r="M279" s="173"/>
      <c r="N279" s="173"/>
      <c r="O279" s="173"/>
      <c r="P279" s="173"/>
      <c r="Q279" s="173"/>
      <c r="R279" s="173"/>
      <c r="S279" s="173"/>
    </row>
    <row r="280" spans="1:19" x14ac:dyDescent="0.25">
      <c r="A280" s="5"/>
      <c r="B280" s="5"/>
      <c r="C280" s="5"/>
      <c r="D280" s="5"/>
      <c r="E280" s="5"/>
      <c r="F280" s="5"/>
      <c r="G280" s="5"/>
      <c r="H280" s="5"/>
      <c r="I280" s="187"/>
      <c r="J280" s="173"/>
      <c r="K280" s="173"/>
      <c r="L280" s="173"/>
      <c r="M280" s="173"/>
      <c r="N280" s="173"/>
      <c r="O280" s="173"/>
      <c r="P280" s="173"/>
      <c r="Q280" s="173"/>
      <c r="R280" s="173"/>
      <c r="S280" s="173"/>
    </row>
    <row r="281" spans="1:19" x14ac:dyDescent="0.25">
      <c r="A281" s="138" t="s">
        <v>818</v>
      </c>
      <c r="B281" s="138"/>
      <c r="C281" s="138"/>
      <c r="D281" s="138"/>
      <c r="E281" s="138"/>
      <c r="F281" s="138"/>
      <c r="G281" s="138"/>
      <c r="H281" s="138"/>
      <c r="I281" s="138"/>
      <c r="J281" s="138" t="str">
        <f>A281</f>
        <v>VS#20: Distance from Market (Farm product vendors)</v>
      </c>
      <c r="K281" s="138"/>
      <c r="L281" s="138"/>
      <c r="M281" s="138"/>
      <c r="N281" s="138"/>
      <c r="O281" s="138"/>
      <c r="P281" s="138"/>
      <c r="Q281" s="138"/>
      <c r="R281" s="138"/>
      <c r="S281" s="138"/>
    </row>
    <row r="282" spans="1:19" x14ac:dyDescent="0.25">
      <c r="A282" s="5"/>
      <c r="B282" s="5"/>
      <c r="C282" s="5"/>
      <c r="D282" s="5"/>
      <c r="E282" s="5"/>
      <c r="F282" s="5"/>
      <c r="G282" s="5"/>
      <c r="H282" s="5"/>
      <c r="I282" s="187"/>
      <c r="J282" s="173"/>
      <c r="K282" s="173"/>
      <c r="L282" s="173"/>
      <c r="M282" s="173"/>
      <c r="N282" s="173"/>
      <c r="O282" s="173"/>
      <c r="P282" s="173"/>
      <c r="Q282" s="173"/>
      <c r="R282" s="173"/>
      <c r="S282" s="173"/>
    </row>
    <row r="283" spans="1:19" x14ac:dyDescent="0.25">
      <c r="A283" s="5"/>
      <c r="B283" s="5"/>
      <c r="C283" s="5" t="s">
        <v>95</v>
      </c>
      <c r="D283" s="65" t="s">
        <v>159</v>
      </c>
      <c r="E283" s="57" t="s">
        <v>1056</v>
      </c>
      <c r="F283" s="5"/>
      <c r="G283" s="5"/>
      <c r="H283" s="5"/>
      <c r="I283" s="187"/>
      <c r="J283" s="173"/>
      <c r="K283" s="173"/>
      <c r="L283" s="173"/>
      <c r="M283" s="173"/>
      <c r="N283" s="173"/>
      <c r="O283" s="173"/>
      <c r="P283" s="173"/>
      <c r="Q283" s="173"/>
      <c r="R283" s="173"/>
      <c r="S283" s="173"/>
    </row>
    <row r="284" spans="1:19" x14ac:dyDescent="0.25">
      <c r="A284" s="5"/>
      <c r="B284" s="5" t="s">
        <v>223</v>
      </c>
      <c r="C284" s="183">
        <f>COUNTIF('Vendor Data entry'!CA:CA, "=1")</f>
        <v>0</v>
      </c>
      <c r="D284" s="65">
        <v>4</v>
      </c>
      <c r="E284" s="5" t="str">
        <f>IF(C284=0,"",D284)</f>
        <v/>
      </c>
      <c r="F284" s="5"/>
      <c r="G284" s="5"/>
      <c r="H284" s="5"/>
      <c r="I284" s="187"/>
      <c r="J284" s="173"/>
      <c r="K284" s="173"/>
      <c r="L284" s="173"/>
      <c r="M284" s="173"/>
      <c r="N284" s="173"/>
      <c r="O284" s="173"/>
      <c r="P284" s="173"/>
      <c r="Q284" s="173"/>
      <c r="R284" s="173"/>
      <c r="S284" s="173"/>
    </row>
    <row r="285" spans="1:19" x14ac:dyDescent="0.25">
      <c r="A285" s="5"/>
      <c r="B285" s="5" t="s">
        <v>224</v>
      </c>
      <c r="C285" s="183">
        <f>COUNTIF('Vendor Data entry'!CA:CA, "=2")</f>
        <v>0</v>
      </c>
      <c r="D285" s="65">
        <v>13</v>
      </c>
      <c r="E285" s="57" t="str">
        <f t="shared" ref="E285:E289" si="2">IF(C285=0,"",D285)</f>
        <v/>
      </c>
      <c r="F285" s="5"/>
      <c r="G285" s="5"/>
      <c r="H285" s="5"/>
      <c r="I285" s="187"/>
      <c r="J285" s="280"/>
      <c r="K285" s="298" t="s">
        <v>631</v>
      </c>
      <c r="L285" s="299">
        <f>C291</f>
        <v>76.25</v>
      </c>
      <c r="M285" s="173"/>
      <c r="N285" s="173"/>
      <c r="O285" s="173"/>
      <c r="P285" s="173"/>
      <c r="Q285" s="173"/>
      <c r="R285" s="173"/>
      <c r="S285" s="173"/>
    </row>
    <row r="286" spans="1:19" x14ac:dyDescent="0.25">
      <c r="A286" s="5"/>
      <c r="B286" s="5" t="s">
        <v>225</v>
      </c>
      <c r="C286" s="183">
        <f>COUNTIF('Vendor Data entry'!CA:CA, "=3")</f>
        <v>3</v>
      </c>
      <c r="D286" s="65">
        <v>35</v>
      </c>
      <c r="E286" s="57">
        <f t="shared" si="2"/>
        <v>35</v>
      </c>
      <c r="F286" s="5"/>
      <c r="G286" s="5"/>
      <c r="H286" s="5"/>
      <c r="I286" s="187"/>
      <c r="J286" s="280"/>
      <c r="K286" s="446" t="s">
        <v>1055</v>
      </c>
      <c r="L286" s="280">
        <f>MAX(E284:E289)</f>
        <v>200</v>
      </c>
      <c r="M286" s="173"/>
      <c r="N286" s="173"/>
      <c r="O286" s="173"/>
      <c r="P286" s="173"/>
      <c r="Q286" s="173"/>
      <c r="R286" s="173"/>
      <c r="S286" s="173"/>
    </row>
    <row r="287" spans="1:19" x14ac:dyDescent="0.25">
      <c r="A287" s="5"/>
      <c r="B287" s="5" t="s">
        <v>226</v>
      </c>
      <c r="C287" s="183">
        <f>COUNTIF('Vendor Data entry'!CA:CA, "=4")</f>
        <v>0</v>
      </c>
      <c r="D287" s="65">
        <v>75</v>
      </c>
      <c r="E287" s="57" t="str">
        <f t="shared" si="2"/>
        <v/>
      </c>
      <c r="F287" s="5"/>
      <c r="G287" s="5"/>
      <c r="H287" s="5"/>
      <c r="I287" s="187"/>
      <c r="J287" s="280"/>
      <c r="K287" s="446" t="s">
        <v>1057</v>
      </c>
      <c r="L287" s="315">
        <f>SUM(C284:C286)/SUM(C284:C289)</f>
        <v>0.75</v>
      </c>
      <c r="M287" s="173"/>
      <c r="N287" s="173"/>
      <c r="O287" s="173"/>
      <c r="P287" s="173"/>
      <c r="Q287" s="173"/>
      <c r="R287" s="173"/>
      <c r="S287" s="173"/>
    </row>
    <row r="288" spans="1:19" x14ac:dyDescent="0.25">
      <c r="A288" s="5"/>
      <c r="B288" s="5" t="s">
        <v>227</v>
      </c>
      <c r="C288" s="183">
        <f>COUNTIF('Vendor Data entry'!CA:CA, "=5")</f>
        <v>1</v>
      </c>
      <c r="D288" s="65">
        <v>200</v>
      </c>
      <c r="E288" s="57">
        <f t="shared" si="2"/>
        <v>200</v>
      </c>
      <c r="F288" s="5"/>
      <c r="G288" s="5"/>
      <c r="H288" s="5"/>
      <c r="I288" s="187"/>
      <c r="J288" s="173"/>
      <c r="K288" s="173"/>
      <c r="L288" s="173"/>
      <c r="M288" s="173"/>
      <c r="N288" s="173"/>
      <c r="O288" s="173"/>
      <c r="P288" s="173"/>
      <c r="Q288" s="173"/>
      <c r="R288" s="173"/>
      <c r="S288" s="173"/>
    </row>
    <row r="289" spans="1:24" x14ac:dyDescent="0.25">
      <c r="A289" s="5"/>
      <c r="B289" s="5" t="s">
        <v>228</v>
      </c>
      <c r="C289" s="183">
        <f>COUNTIF('Vendor Data entry'!CA:CA, "=6")</f>
        <v>0</v>
      </c>
      <c r="D289" s="65">
        <v>400</v>
      </c>
      <c r="E289" s="57" t="str">
        <f t="shared" si="2"/>
        <v/>
      </c>
      <c r="F289" s="5"/>
      <c r="G289" s="5"/>
      <c r="H289" s="5"/>
      <c r="I289" s="187"/>
      <c r="J289" s="173"/>
      <c r="K289" s="173"/>
      <c r="L289" s="173"/>
      <c r="M289" s="173"/>
      <c r="N289" s="173"/>
      <c r="O289" s="173"/>
      <c r="P289" s="173"/>
      <c r="Q289" s="173"/>
      <c r="R289" s="173"/>
      <c r="S289" s="173"/>
    </row>
    <row r="290" spans="1:24" x14ac:dyDescent="0.25">
      <c r="A290" s="5"/>
      <c r="B290" s="5"/>
      <c r="C290" s="5"/>
      <c r="D290" s="5"/>
      <c r="E290" s="5"/>
      <c r="F290" s="5"/>
      <c r="G290" s="5"/>
      <c r="H290" s="5"/>
      <c r="I290" s="187"/>
      <c r="J290" s="173"/>
      <c r="K290" s="173"/>
      <c r="L290" s="173"/>
      <c r="M290" s="173"/>
      <c r="N290" s="173"/>
      <c r="O290" s="173"/>
      <c r="P290" s="173"/>
      <c r="Q290" s="173"/>
      <c r="R290" s="173"/>
      <c r="S290" s="173"/>
    </row>
    <row r="291" spans="1:24" x14ac:dyDescent="0.25">
      <c r="A291" s="5"/>
      <c r="B291" s="353" t="s">
        <v>734</v>
      </c>
      <c r="C291" s="219">
        <f>E291/SUM(C284:C289)</f>
        <v>76.25</v>
      </c>
      <c r="D291" s="66" t="s">
        <v>229</v>
      </c>
      <c r="E291" s="183">
        <f>C284*D284+C285*D285+C286*D286+C287*D287+C288*D288+C289*D289</f>
        <v>305</v>
      </c>
      <c r="F291" s="5"/>
      <c r="G291" s="5"/>
      <c r="H291" s="5"/>
      <c r="I291" s="187"/>
      <c r="J291" s="173"/>
      <c r="K291" s="173"/>
      <c r="L291" s="173"/>
      <c r="M291" s="173"/>
      <c r="N291" s="173"/>
      <c r="O291" s="173"/>
      <c r="P291" s="173"/>
      <c r="Q291" s="173"/>
      <c r="R291" s="173"/>
      <c r="S291" s="173"/>
    </row>
    <row r="292" spans="1:24" x14ac:dyDescent="0.25">
      <c r="A292" s="5"/>
      <c r="B292" s="66"/>
      <c r="C292" s="5"/>
      <c r="D292" s="66"/>
      <c r="E292" s="5"/>
      <c r="F292" s="5"/>
      <c r="G292" s="5"/>
      <c r="H292" s="5"/>
      <c r="I292" s="187"/>
      <c r="J292" s="173"/>
      <c r="K292" s="173"/>
      <c r="L292" s="173"/>
      <c r="M292" s="173"/>
      <c r="N292" s="173"/>
      <c r="O292" s="173"/>
      <c r="P292" s="173"/>
      <c r="Q292" s="173"/>
      <c r="R292" s="173"/>
      <c r="S292" s="173"/>
    </row>
    <row r="293" spans="1:24" x14ac:dyDescent="0.25">
      <c r="A293" s="5"/>
      <c r="B293" s="66"/>
      <c r="C293" s="5"/>
      <c r="D293" s="66"/>
      <c r="E293" s="5"/>
      <c r="F293" s="5"/>
      <c r="G293" s="5"/>
      <c r="H293" s="5"/>
      <c r="I293" s="187"/>
      <c r="J293" s="173"/>
      <c r="K293" s="173"/>
      <c r="L293" s="173"/>
      <c r="M293" s="173"/>
      <c r="N293" s="173"/>
      <c r="O293" s="173"/>
      <c r="P293" s="173"/>
      <c r="Q293" s="173"/>
      <c r="R293" s="173"/>
      <c r="S293" s="173"/>
    </row>
    <row r="294" spans="1:24" x14ac:dyDescent="0.25">
      <c r="A294" s="5"/>
      <c r="B294" s="66"/>
      <c r="C294" s="5"/>
      <c r="D294" s="66"/>
      <c r="E294" s="5"/>
      <c r="F294" s="5"/>
      <c r="G294" s="5"/>
      <c r="H294" s="5"/>
      <c r="I294" s="187"/>
      <c r="J294" s="173"/>
      <c r="K294" s="173"/>
      <c r="L294" s="173"/>
      <c r="M294" s="173"/>
      <c r="N294" s="173"/>
      <c r="O294" s="173"/>
      <c r="P294" s="173"/>
      <c r="Q294" s="173"/>
      <c r="R294" s="173"/>
      <c r="S294" s="173"/>
    </row>
    <row r="295" spans="1:24" x14ac:dyDescent="0.25">
      <c r="A295" s="5"/>
      <c r="B295" s="66"/>
      <c r="C295" s="5"/>
      <c r="D295" s="66"/>
      <c r="E295" s="5"/>
      <c r="F295" s="5"/>
      <c r="G295" s="5"/>
      <c r="H295" s="5"/>
      <c r="I295" s="187"/>
      <c r="J295" s="173"/>
      <c r="K295" s="173"/>
      <c r="L295" s="173"/>
      <c r="M295" s="173"/>
      <c r="N295" s="173"/>
      <c r="O295" s="173"/>
      <c r="P295" s="173"/>
      <c r="Q295" s="173"/>
      <c r="R295" s="173"/>
      <c r="S295" s="173"/>
    </row>
    <row r="296" spans="1:24" x14ac:dyDescent="0.25">
      <c r="A296" s="5"/>
      <c r="B296" s="66"/>
      <c r="C296" s="5"/>
      <c r="D296" s="66"/>
      <c r="E296" s="5"/>
      <c r="F296" s="5"/>
      <c r="G296" s="5"/>
      <c r="H296" s="5"/>
      <c r="I296" s="187"/>
      <c r="J296" s="173"/>
      <c r="K296" s="173"/>
      <c r="L296" s="173"/>
      <c r="M296" s="173"/>
      <c r="N296" s="173"/>
      <c r="O296" s="173"/>
      <c r="P296" s="173"/>
      <c r="Q296" s="173"/>
      <c r="R296" s="173"/>
      <c r="S296" s="173"/>
    </row>
    <row r="297" spans="1:24" x14ac:dyDescent="0.25">
      <c r="A297" s="5"/>
      <c r="B297" s="5"/>
      <c r="C297" s="5"/>
      <c r="D297" s="5"/>
      <c r="E297" s="5"/>
      <c r="F297" s="5"/>
      <c r="G297" s="5"/>
      <c r="H297" s="5"/>
      <c r="I297" s="187"/>
      <c r="J297" s="173"/>
      <c r="K297" s="173"/>
      <c r="L297" s="173"/>
      <c r="M297" s="173"/>
      <c r="N297" s="173"/>
      <c r="O297" s="173"/>
      <c r="P297" s="173"/>
      <c r="Q297" s="173"/>
      <c r="R297" s="173"/>
      <c r="S297" s="173"/>
    </row>
    <row r="298" spans="1:24" x14ac:dyDescent="0.25">
      <c r="A298" s="5"/>
      <c r="B298" s="5"/>
      <c r="C298" s="5"/>
      <c r="D298" s="5"/>
      <c r="E298" s="5"/>
      <c r="F298" s="5"/>
      <c r="G298" s="5"/>
      <c r="H298" s="5"/>
      <c r="I298" s="187"/>
      <c r="J298" s="173"/>
      <c r="K298" s="173"/>
      <c r="L298" s="173"/>
      <c r="M298" s="173"/>
      <c r="N298" s="173"/>
      <c r="O298" s="173"/>
      <c r="P298" s="173"/>
      <c r="Q298" s="173"/>
      <c r="R298" s="173"/>
      <c r="S298" s="173"/>
    </row>
    <row r="299" spans="1:24" x14ac:dyDescent="0.25">
      <c r="A299" s="421" t="s">
        <v>952</v>
      </c>
      <c r="B299" s="138"/>
      <c r="C299" s="138"/>
      <c r="D299" s="138"/>
      <c r="E299" s="138"/>
      <c r="F299" s="138"/>
      <c r="G299" s="138"/>
      <c r="H299" s="138"/>
      <c r="I299" s="138"/>
      <c r="J299" s="138" t="str">
        <f>A299</f>
        <v>VS#21: Vendor Farm Income Sources</v>
      </c>
      <c r="K299" s="138"/>
      <c r="L299" s="138"/>
      <c r="M299" s="138"/>
      <c r="N299" s="138"/>
      <c r="O299" s="138"/>
      <c r="P299" s="138"/>
      <c r="Q299" s="138"/>
      <c r="R299" s="138"/>
      <c r="S299" s="138"/>
    </row>
    <row r="300" spans="1:24" x14ac:dyDescent="0.25">
      <c r="A300" s="5"/>
      <c r="B300" s="214" t="s">
        <v>640</v>
      </c>
      <c r="C300" s="5"/>
      <c r="D300" s="5"/>
      <c r="E300" s="5"/>
      <c r="F300" s="5"/>
      <c r="G300" s="5"/>
      <c r="H300" s="5"/>
      <c r="I300" s="187"/>
      <c r="J300" s="173"/>
      <c r="K300" s="173"/>
      <c r="L300" s="173"/>
      <c r="M300" s="173"/>
      <c r="N300" s="173"/>
      <c r="O300" s="173"/>
      <c r="P300" s="173"/>
      <c r="Q300" s="173"/>
      <c r="R300" s="173"/>
      <c r="S300" s="173"/>
    </row>
    <row r="301" spans="1:24" x14ac:dyDescent="0.25">
      <c r="A301" s="5"/>
      <c r="B301" s="214" t="s">
        <v>635</v>
      </c>
      <c r="C301" s="214" t="s">
        <v>633</v>
      </c>
      <c r="D301" s="214" t="s">
        <v>632</v>
      </c>
      <c r="E301" s="214" t="s">
        <v>634</v>
      </c>
      <c r="F301" s="5"/>
      <c r="G301" s="5"/>
      <c r="H301" s="5"/>
      <c r="I301" s="187"/>
      <c r="J301" s="173"/>
      <c r="K301" s="173"/>
      <c r="L301" s="173"/>
      <c r="M301" s="173"/>
      <c r="N301" s="173"/>
      <c r="O301" s="173"/>
      <c r="P301" s="173"/>
      <c r="Q301" s="173"/>
      <c r="R301" s="173"/>
      <c r="S301" s="173"/>
    </row>
    <row r="302" spans="1:24" x14ac:dyDescent="0.25">
      <c r="A302" s="5"/>
      <c r="B302" s="231" t="s">
        <v>230</v>
      </c>
      <c r="C302" s="225">
        <f>SUMIFS('Vendor Data entry'!CB:CB,'Vendor Data entry'!CC:CC,"&gt;"&amp;0,'Vendor Data entry'!CD:CD,"&gt;"&amp;0,'Vendor Data entry'!BV:BV,"&gt;"&amp;0)</f>
        <v>356000</v>
      </c>
      <c r="D302" s="67"/>
      <c r="E302" s="5"/>
      <c r="F302" s="5"/>
      <c r="G302" s="5"/>
      <c r="H302" s="5"/>
      <c r="I302" s="187"/>
      <c r="J302" s="173"/>
      <c r="K302" s="280"/>
      <c r="L302" s="280"/>
      <c r="M302" s="422" t="s">
        <v>951</v>
      </c>
      <c r="N302" s="300">
        <f>C320</f>
        <v>0.16462078651685391</v>
      </c>
      <c r="O302" s="173"/>
      <c r="P302" s="173"/>
      <c r="Q302" s="173"/>
      <c r="R302" s="173"/>
      <c r="S302" s="173"/>
      <c r="V302" s="248"/>
    </row>
    <row r="303" spans="1:24" x14ac:dyDescent="0.25">
      <c r="A303" s="5"/>
      <c r="B303" s="231" t="s">
        <v>231</v>
      </c>
      <c r="C303" s="225">
        <f>SUMPRODUCT(--('Vendor Data entry'!BV:BV&gt;0)*('Vendor Data entry'!BW:BW&gt;0)*('Vendor Data entry'!BX:BX&gt;0),'Vendor Data entry'!CC:CC,'Vendor Data entry'!CB:CB)</f>
        <v>295500</v>
      </c>
      <c r="D303" s="184">
        <f>C303/C302</f>
        <v>0.8300561797752809</v>
      </c>
      <c r="E303" s="214" t="s">
        <v>638</v>
      </c>
      <c r="F303" s="5"/>
      <c r="G303" s="5"/>
      <c r="H303" s="5"/>
      <c r="I303" s="187"/>
      <c r="J303" s="173"/>
      <c r="K303" s="280"/>
      <c r="L303" s="280"/>
      <c r="M303" s="308" t="s">
        <v>241</v>
      </c>
      <c r="N303" s="300">
        <f>C321</f>
        <v>0.65848314606741576</v>
      </c>
      <c r="O303" s="173"/>
      <c r="P303" s="173"/>
      <c r="Q303" s="173"/>
      <c r="R303" s="173"/>
      <c r="S303" s="173"/>
      <c r="V303" s="248"/>
    </row>
    <row r="304" spans="1:24" x14ac:dyDescent="0.25">
      <c r="A304" s="5"/>
      <c r="B304" s="232" t="s">
        <v>636</v>
      </c>
      <c r="C304" s="225">
        <f>SUMPRODUCT(--('Vendor Data entry'!BV:BV&gt;0)*('Vendor Data entry'!BW:BW&gt;0)*('Vendor Data entry'!BX:BX&gt;0),'Vendor Data entry'!CC:CC,'Vendor Data entry'!CB:CB,'Vendor Data entry'!CD:CD)</f>
        <v>293025</v>
      </c>
      <c r="D304" s="235">
        <f>C304/C303</f>
        <v>0.99162436548223354</v>
      </c>
      <c r="E304" s="214" t="s">
        <v>637</v>
      </c>
      <c r="F304" s="207"/>
      <c r="G304" s="207"/>
      <c r="H304" s="207"/>
      <c r="I304" s="187"/>
      <c r="J304" s="233"/>
      <c r="K304" s="280"/>
      <c r="L304" s="280"/>
      <c r="M304" s="308" t="s">
        <v>242</v>
      </c>
      <c r="N304" s="300">
        <f>C322</f>
        <v>6.9522471910112363E-3</v>
      </c>
      <c r="O304" s="233"/>
      <c r="P304" s="233"/>
      <c r="Q304" s="233"/>
      <c r="R304" s="233"/>
      <c r="S304" s="233"/>
      <c r="T304" s="249"/>
      <c r="U304" s="249"/>
      <c r="V304" s="249"/>
      <c r="W304" s="249"/>
      <c r="X304" s="249"/>
    </row>
    <row r="305" spans="1:24" x14ac:dyDescent="0.25">
      <c r="A305" s="5"/>
      <c r="B305" s="214" t="s">
        <v>639</v>
      </c>
      <c r="C305" s="225">
        <f>SUMIFS('Vendor Data entry'!BW:BW,'Vendor Data entry'!CC:CC,"&gt;"&amp;0,'Vendor Data entry'!CD:CD,"&gt;"&amp;0,'Vendor Data entry'!BV:BV,"&gt;"&amp;0)</f>
        <v>68</v>
      </c>
      <c r="D305" s="230"/>
      <c r="E305" s="5"/>
      <c r="F305" s="207"/>
      <c r="G305" s="207"/>
      <c r="H305" s="207"/>
      <c r="I305" s="187"/>
      <c r="J305" s="233"/>
      <c r="K305" s="280"/>
      <c r="L305" s="280"/>
      <c r="M305" s="308" t="s">
        <v>243</v>
      </c>
      <c r="N305" s="300">
        <f>C323</f>
        <v>0.16994382022471916</v>
      </c>
      <c r="O305" s="233"/>
      <c r="P305" s="233"/>
      <c r="Q305" s="233"/>
      <c r="R305" s="233"/>
      <c r="S305" s="233"/>
      <c r="T305" s="249"/>
      <c r="U305" s="249"/>
      <c r="V305" s="249"/>
      <c r="W305" s="249"/>
      <c r="X305" s="249"/>
    </row>
    <row r="306" spans="1:24" x14ac:dyDescent="0.25">
      <c r="A306" s="5"/>
      <c r="B306" s="5"/>
      <c r="C306" s="5"/>
      <c r="D306" s="67"/>
      <c r="E306" s="5"/>
      <c r="F306" s="207"/>
      <c r="G306" s="207"/>
      <c r="H306" s="207"/>
      <c r="I306" s="187"/>
      <c r="J306" s="233"/>
      <c r="K306" s="173"/>
      <c r="L306" s="173"/>
      <c r="M306" s="173"/>
      <c r="N306" s="173"/>
      <c r="O306" s="233"/>
      <c r="P306" s="233"/>
      <c r="Q306" s="233"/>
      <c r="R306" s="233"/>
      <c r="S306" s="233"/>
      <c r="T306" s="249"/>
      <c r="U306" s="249"/>
      <c r="V306" s="249"/>
      <c r="W306" s="249"/>
      <c r="X306" s="249"/>
    </row>
    <row r="307" spans="1:24" ht="30" x14ac:dyDescent="0.25">
      <c r="A307" s="5"/>
      <c r="B307" s="5"/>
      <c r="C307" s="5" t="s">
        <v>233</v>
      </c>
      <c r="D307" s="16" t="s">
        <v>234</v>
      </c>
      <c r="E307" s="5"/>
      <c r="F307" s="207"/>
      <c r="G307" s="207"/>
      <c r="H307" s="207"/>
      <c r="I307" s="187"/>
      <c r="J307" s="466"/>
      <c r="K307" s="466"/>
      <c r="L307" s="466"/>
      <c r="M307" s="466"/>
      <c r="N307" s="466"/>
      <c r="O307" s="466"/>
      <c r="P307" s="466"/>
      <c r="Q307" s="466"/>
      <c r="R307" s="466"/>
      <c r="S307" s="466"/>
      <c r="T307" s="249"/>
      <c r="U307" s="249"/>
      <c r="V307" s="249"/>
      <c r="W307" s="249"/>
      <c r="X307" s="249"/>
    </row>
    <row r="308" spans="1:24" x14ac:dyDescent="0.25">
      <c r="A308" s="5"/>
      <c r="B308" s="5" t="s">
        <v>247</v>
      </c>
      <c r="C308" s="236">
        <f>AVERAGE('Vendor Data entry'!CF:CF)</f>
        <v>0.31666666666666665</v>
      </c>
      <c r="D308" s="237">
        <f>C308*$C$304</f>
        <v>92791.25</v>
      </c>
      <c r="E308" s="5"/>
      <c r="F308" s="207"/>
      <c r="G308" s="207"/>
      <c r="H308" s="207"/>
      <c r="I308" s="187"/>
      <c r="J308" s="466"/>
      <c r="K308" s="466"/>
      <c r="L308" s="466"/>
      <c r="M308" s="466"/>
      <c r="N308" s="466"/>
      <c r="O308" s="466"/>
      <c r="P308" s="466"/>
      <c r="Q308" s="466"/>
      <c r="R308" s="466"/>
      <c r="S308" s="466"/>
      <c r="T308" s="249"/>
      <c r="U308" s="249"/>
      <c r="V308" s="249"/>
      <c r="W308" s="249"/>
      <c r="X308" s="249"/>
    </row>
    <row r="309" spans="1:24" x14ac:dyDescent="0.25">
      <c r="A309" s="5"/>
      <c r="B309" s="5" t="s">
        <v>232</v>
      </c>
      <c r="C309" s="236">
        <f>AVERAGE('Vendor Data entry'!CG:CG)</f>
        <v>0.19999999999999998</v>
      </c>
      <c r="D309" s="237">
        <f t="shared" ref="D309:D314" si="3">C309*$C$304</f>
        <v>58604.999999999993</v>
      </c>
      <c r="E309" s="5"/>
      <c r="F309" s="207"/>
      <c r="G309" s="207"/>
      <c r="H309" s="207"/>
      <c r="I309" s="187"/>
      <c r="J309" s="466"/>
      <c r="K309" s="466"/>
      <c r="L309" s="466"/>
      <c r="M309" s="466"/>
      <c r="N309" s="466"/>
      <c r="O309" s="466"/>
      <c r="P309" s="466"/>
      <c r="Q309" s="466"/>
      <c r="R309" s="466"/>
      <c r="S309" s="466"/>
      <c r="T309" s="249"/>
      <c r="U309" s="249"/>
      <c r="V309" s="249"/>
      <c r="W309" s="249"/>
      <c r="X309" s="249"/>
    </row>
    <row r="310" spans="1:24" x14ac:dyDescent="0.25">
      <c r="A310" s="5"/>
      <c r="B310" s="5" t="s">
        <v>246</v>
      </c>
      <c r="C310" s="236">
        <f>AVERAGE('Vendor Data entry'!CH:CH)</f>
        <v>0.18333333333333335</v>
      </c>
      <c r="D310" s="237">
        <f t="shared" si="3"/>
        <v>53721.250000000007</v>
      </c>
      <c r="E310" s="5"/>
      <c r="F310" s="207"/>
      <c r="G310" s="207"/>
      <c r="H310" s="207"/>
      <c r="I310" s="187"/>
      <c r="J310" s="466"/>
      <c r="K310" s="466"/>
      <c r="L310" s="466"/>
      <c r="M310" s="466"/>
      <c r="N310" s="466"/>
      <c r="O310" s="466"/>
      <c r="P310" s="466"/>
      <c r="Q310" s="466"/>
      <c r="R310" s="466"/>
      <c r="S310" s="466"/>
      <c r="T310" s="249"/>
      <c r="U310" s="249"/>
      <c r="V310" s="249"/>
      <c r="W310" s="249"/>
      <c r="X310" s="249"/>
    </row>
    <row r="311" spans="1:24" x14ac:dyDescent="0.25">
      <c r="A311" s="5"/>
      <c r="B311" s="5" t="s">
        <v>245</v>
      </c>
      <c r="C311" s="236">
        <f>AVERAGE('Vendor Data entry'!CI:CI)</f>
        <v>0.28333333333333333</v>
      </c>
      <c r="D311" s="237">
        <f t="shared" si="3"/>
        <v>83023.75</v>
      </c>
      <c r="E311" s="5"/>
      <c r="F311" s="207"/>
      <c r="G311" s="207"/>
      <c r="H311" s="207"/>
      <c r="I311" s="187"/>
      <c r="J311" s="466"/>
      <c r="K311" s="466"/>
      <c r="L311" s="466"/>
      <c r="M311" s="466"/>
      <c r="N311" s="466"/>
      <c r="O311" s="466"/>
      <c r="P311" s="466"/>
      <c r="Q311" s="466"/>
      <c r="R311" s="466"/>
      <c r="S311" s="466"/>
      <c r="T311" s="249"/>
      <c r="U311" s="249"/>
      <c r="V311" s="249"/>
      <c r="W311" s="249"/>
      <c r="X311" s="249"/>
    </row>
    <row r="312" spans="1:24" x14ac:dyDescent="0.25">
      <c r="A312" s="5"/>
      <c r="B312" s="5" t="s">
        <v>244</v>
      </c>
      <c r="C312" s="236">
        <f>AVERAGE('Vendor Data entry'!CJ:CJ)</f>
        <v>0.04</v>
      </c>
      <c r="D312" s="237">
        <f t="shared" si="3"/>
        <v>11721</v>
      </c>
      <c r="E312" s="5"/>
      <c r="F312" s="207"/>
      <c r="G312" s="207"/>
      <c r="H312" s="207"/>
      <c r="I312" s="187"/>
      <c r="J312" s="466"/>
      <c r="K312" s="466"/>
      <c r="L312" s="466"/>
      <c r="M312" s="466"/>
      <c r="N312" s="466"/>
      <c r="O312" s="466"/>
      <c r="P312" s="466"/>
      <c r="Q312" s="466"/>
      <c r="R312" s="466"/>
      <c r="S312" s="466"/>
      <c r="T312" s="249"/>
      <c r="U312" s="249"/>
      <c r="V312" s="249"/>
      <c r="W312" s="249"/>
      <c r="X312" s="249"/>
    </row>
    <row r="313" spans="1:24" x14ac:dyDescent="0.25">
      <c r="A313" s="5"/>
      <c r="B313" s="5" t="s">
        <v>248</v>
      </c>
      <c r="C313" s="236">
        <f>AVERAGE('Vendor Data entry'!CK:CK)</f>
        <v>0.17333333333333334</v>
      </c>
      <c r="D313" s="237">
        <f t="shared" si="3"/>
        <v>50791</v>
      </c>
      <c r="E313" s="5"/>
      <c r="F313" s="207"/>
      <c r="G313" s="207"/>
      <c r="H313" s="207"/>
      <c r="I313" s="187"/>
      <c r="J313" s="466"/>
      <c r="K313" s="466"/>
      <c r="L313" s="466"/>
      <c r="M313" s="466"/>
      <c r="N313" s="466"/>
      <c r="O313" s="466"/>
      <c r="P313" s="466"/>
      <c r="Q313" s="466"/>
      <c r="R313" s="466"/>
      <c r="S313" s="466"/>
      <c r="T313" s="249"/>
      <c r="U313" s="249"/>
      <c r="V313" s="249"/>
      <c r="W313" s="249"/>
      <c r="X313" s="249"/>
    </row>
    <row r="314" spans="1:24" x14ac:dyDescent="0.25">
      <c r="A314" s="5"/>
      <c r="B314" s="5" t="s">
        <v>249</v>
      </c>
      <c r="C314" s="236">
        <f>AVERAGE('Vendor Data entry'!CL:CL)</f>
        <v>3.6666666666666667E-2</v>
      </c>
      <c r="D314" s="237">
        <f t="shared" si="3"/>
        <v>10744.25</v>
      </c>
      <c r="E314" s="5"/>
      <c r="F314" s="207"/>
      <c r="G314" s="207"/>
      <c r="H314" s="207"/>
      <c r="I314" s="187"/>
      <c r="J314" s="466"/>
      <c r="K314" s="466"/>
      <c r="L314" s="466"/>
      <c r="M314" s="466"/>
      <c r="N314" s="466"/>
      <c r="O314" s="466"/>
      <c r="P314" s="466"/>
      <c r="Q314" s="466"/>
      <c r="R314" s="466"/>
      <c r="S314" s="466"/>
      <c r="T314" s="249"/>
      <c r="U314" s="249"/>
      <c r="V314" s="249"/>
      <c r="W314" s="249"/>
      <c r="X314" s="249"/>
    </row>
    <row r="315" spans="1:24" x14ac:dyDescent="0.25">
      <c r="A315" s="5"/>
      <c r="B315" s="5"/>
      <c r="C315" s="68">
        <f>SUM(C308:C314)-C309</f>
        <v>1.0333333333333332</v>
      </c>
      <c r="D315" s="5"/>
      <c r="E315" s="68"/>
      <c r="F315" s="207"/>
      <c r="G315" s="207"/>
      <c r="H315" s="207"/>
      <c r="I315" s="187"/>
      <c r="J315" s="466"/>
      <c r="K315" s="466"/>
      <c r="L315" s="466"/>
      <c r="M315" s="466"/>
      <c r="N315" s="466"/>
      <c r="O315" s="466"/>
      <c r="P315" s="466"/>
      <c r="Q315" s="466"/>
      <c r="R315" s="466"/>
      <c r="S315" s="466"/>
      <c r="T315" s="249"/>
      <c r="U315" s="249"/>
      <c r="V315" s="249"/>
      <c r="W315" s="249"/>
      <c r="X315" s="249"/>
    </row>
    <row r="316" spans="1:24" x14ac:dyDescent="0.25">
      <c r="A316" s="5"/>
      <c r="B316" s="5"/>
      <c r="C316" s="68"/>
      <c r="D316" s="5"/>
      <c r="E316" s="5"/>
      <c r="F316" s="207"/>
      <c r="G316" s="207"/>
      <c r="H316" s="207"/>
      <c r="I316" s="187"/>
      <c r="J316" s="466"/>
      <c r="K316" s="466"/>
      <c r="L316" s="466"/>
      <c r="M316" s="466"/>
      <c r="N316" s="466"/>
      <c r="O316" s="466"/>
      <c r="P316" s="466"/>
      <c r="Q316" s="466"/>
      <c r="R316" s="466"/>
      <c r="S316" s="466"/>
      <c r="T316" s="249"/>
      <c r="U316" s="249"/>
      <c r="V316" s="249"/>
      <c r="W316" s="249"/>
      <c r="X316" s="249"/>
    </row>
    <row r="317" spans="1:24" x14ac:dyDescent="0.25">
      <c r="A317" s="5"/>
      <c r="B317" s="5" t="s">
        <v>235</v>
      </c>
      <c r="C317" s="238">
        <f>D308+D310+D312</f>
        <v>158233.5</v>
      </c>
      <c r="D317" s="5"/>
      <c r="E317" s="5"/>
      <c r="F317" s="207"/>
      <c r="G317" s="207"/>
      <c r="H317" s="207"/>
      <c r="I317" s="187"/>
      <c r="J317" s="466"/>
      <c r="K317" s="466"/>
      <c r="L317" s="466"/>
      <c r="M317" s="466"/>
      <c r="N317" s="466"/>
      <c r="O317" s="466"/>
      <c r="P317" s="466"/>
      <c r="Q317" s="466"/>
      <c r="R317" s="466"/>
      <c r="S317" s="466"/>
      <c r="T317" s="249"/>
      <c r="U317" s="249"/>
      <c r="V317" s="249"/>
      <c r="W317" s="249"/>
      <c r="X317" s="249"/>
    </row>
    <row r="318" spans="1:24" x14ac:dyDescent="0.25">
      <c r="A318" s="5"/>
      <c r="B318" s="5" t="s">
        <v>236</v>
      </c>
      <c r="C318" s="239">
        <f>C317/C304</f>
        <v>0.54</v>
      </c>
      <c r="D318" s="5"/>
      <c r="E318" s="5"/>
      <c r="F318" s="207"/>
      <c r="G318" s="207"/>
      <c r="H318" s="207"/>
      <c r="I318" s="187"/>
      <c r="J318" s="466"/>
      <c r="K318" s="466"/>
      <c r="L318" s="466"/>
      <c r="M318" s="466"/>
      <c r="N318" s="466"/>
      <c r="O318" s="466"/>
      <c r="P318" s="466"/>
      <c r="Q318" s="466"/>
      <c r="R318" s="466"/>
      <c r="S318" s="466"/>
      <c r="T318" s="249"/>
      <c r="U318" s="249"/>
      <c r="V318" s="249"/>
      <c r="W318" s="249"/>
      <c r="X318" s="249"/>
    </row>
    <row r="319" spans="1:24" x14ac:dyDescent="0.25">
      <c r="A319" s="5"/>
      <c r="B319" s="5"/>
      <c r="C319" s="5"/>
      <c r="D319" s="5"/>
      <c r="E319" s="5"/>
      <c r="F319" s="207"/>
      <c r="G319" s="207"/>
      <c r="H319" s="207"/>
      <c r="I319" s="187"/>
      <c r="J319" s="466"/>
      <c r="K319" s="466"/>
      <c r="L319" s="466"/>
      <c r="M319" s="466"/>
      <c r="N319" s="466"/>
      <c r="O319" s="466"/>
      <c r="P319" s="466"/>
      <c r="Q319" s="466"/>
      <c r="R319" s="466"/>
      <c r="S319" s="466"/>
      <c r="T319" s="249"/>
      <c r="U319" s="249"/>
      <c r="V319" s="249"/>
      <c r="W319" s="249"/>
      <c r="X319" s="249"/>
    </row>
    <row r="320" spans="1:24" x14ac:dyDescent="0.25">
      <c r="A320" s="5"/>
      <c r="B320" s="16" t="s">
        <v>237</v>
      </c>
      <c r="C320" s="184">
        <f>D309/C302</f>
        <v>0.16462078651685391</v>
      </c>
      <c r="D320" s="5"/>
      <c r="E320" s="5"/>
      <c r="F320" s="207"/>
      <c r="G320" s="207"/>
      <c r="H320" s="207"/>
      <c r="I320" s="187"/>
      <c r="J320" s="466"/>
      <c r="K320" s="466"/>
      <c r="L320" s="466"/>
      <c r="M320" s="466"/>
      <c r="N320" s="466"/>
      <c r="O320" s="466"/>
      <c r="P320" s="466"/>
      <c r="Q320" s="466"/>
      <c r="R320" s="466"/>
      <c r="S320" s="466"/>
      <c r="T320" s="249"/>
      <c r="U320" s="249"/>
      <c r="V320" s="249"/>
      <c r="W320" s="249"/>
      <c r="X320" s="249"/>
    </row>
    <row r="321" spans="1:24" x14ac:dyDescent="0.25">
      <c r="A321" s="5"/>
      <c r="B321" s="5" t="s">
        <v>238</v>
      </c>
      <c r="C321" s="184">
        <f>(C304-D309)/C302</f>
        <v>0.65848314606741576</v>
      </c>
      <c r="D321" s="5"/>
      <c r="E321" s="5"/>
      <c r="F321" s="207"/>
      <c r="G321" s="207"/>
      <c r="H321" s="207"/>
      <c r="I321" s="187"/>
      <c r="J321" s="466"/>
      <c r="K321" s="466"/>
      <c r="L321" s="466"/>
      <c r="M321" s="466"/>
      <c r="N321" s="466"/>
      <c r="O321" s="466"/>
      <c r="P321" s="466"/>
      <c r="Q321" s="466"/>
      <c r="R321" s="466"/>
      <c r="S321" s="466"/>
      <c r="T321" s="249"/>
      <c r="U321" s="249"/>
      <c r="V321" s="249"/>
      <c r="W321" s="249"/>
      <c r="X321" s="249"/>
    </row>
    <row r="322" spans="1:24" x14ac:dyDescent="0.25">
      <c r="A322" s="5"/>
      <c r="B322" s="5" t="s">
        <v>239</v>
      </c>
      <c r="C322" s="184">
        <f>(C303-C304)/C302</f>
        <v>6.9522471910112363E-3</v>
      </c>
      <c r="D322" s="5"/>
      <c r="E322" s="5"/>
      <c r="F322" s="37"/>
      <c r="G322" s="145"/>
      <c r="H322" s="145"/>
      <c r="I322" s="187"/>
      <c r="J322" s="467"/>
      <c r="K322" s="467"/>
      <c r="L322" s="468"/>
      <c r="M322" s="469"/>
      <c r="N322" s="467"/>
      <c r="O322" s="470"/>
      <c r="P322" s="470"/>
      <c r="Q322" s="467"/>
      <c r="R322" s="467"/>
      <c r="S322" s="467"/>
      <c r="T322" s="146"/>
      <c r="U322" s="146"/>
      <c r="V322" s="248"/>
    </row>
    <row r="323" spans="1:24" x14ac:dyDescent="0.25">
      <c r="A323" s="5"/>
      <c r="B323" s="5" t="s">
        <v>240</v>
      </c>
      <c r="C323" s="184">
        <f>1-C320-C321-C322</f>
        <v>0.16994382022471916</v>
      </c>
      <c r="D323" s="5"/>
      <c r="E323" s="5"/>
      <c r="F323" s="37"/>
      <c r="G323" s="145"/>
      <c r="H323" s="145"/>
      <c r="I323" s="199"/>
      <c r="J323" s="467"/>
      <c r="K323" s="467"/>
      <c r="L323" s="468"/>
      <c r="M323" s="469"/>
      <c r="N323" s="467"/>
      <c r="O323" s="470"/>
      <c r="P323" s="470"/>
      <c r="Q323" s="467"/>
      <c r="R323" s="467"/>
      <c r="S323" s="467"/>
      <c r="T323" s="146"/>
      <c r="U323" s="146"/>
      <c r="V323" s="248"/>
    </row>
    <row r="324" spans="1:24" x14ac:dyDescent="0.25">
      <c r="A324" s="5"/>
      <c r="B324" s="5"/>
      <c r="C324" s="5"/>
      <c r="D324" s="5"/>
      <c r="E324" s="5"/>
      <c r="F324" s="37"/>
      <c r="G324" s="145"/>
      <c r="H324" s="145"/>
      <c r="I324" s="199"/>
      <c r="J324" s="467"/>
      <c r="K324" s="467"/>
      <c r="L324" s="468"/>
      <c r="M324" s="469"/>
      <c r="N324" s="467"/>
      <c r="O324" s="470"/>
      <c r="P324" s="470"/>
      <c r="Q324" s="467"/>
      <c r="R324" s="467"/>
      <c r="S324" s="467"/>
      <c r="T324" s="146"/>
      <c r="U324" s="146"/>
      <c r="V324" s="248"/>
    </row>
    <row r="325" spans="1:24" x14ac:dyDescent="0.25">
      <c r="A325" s="5"/>
      <c r="B325" s="5"/>
      <c r="C325" s="5"/>
      <c r="D325" s="5"/>
      <c r="E325" s="5"/>
      <c r="F325" s="37"/>
      <c r="G325" s="145"/>
      <c r="H325" s="145"/>
      <c r="I325" s="199"/>
      <c r="J325" s="467"/>
      <c r="K325" s="467"/>
      <c r="L325" s="468"/>
      <c r="M325" s="469"/>
      <c r="N325" s="467"/>
      <c r="O325" s="470"/>
      <c r="P325" s="470"/>
      <c r="Q325" s="467"/>
      <c r="R325" s="467"/>
      <c r="S325" s="467"/>
      <c r="T325" s="146"/>
      <c r="U325" s="146"/>
      <c r="V325" s="248"/>
    </row>
    <row r="326" spans="1:24" x14ac:dyDescent="0.25">
      <c r="A326" s="5"/>
      <c r="B326" s="5"/>
      <c r="C326" s="5"/>
      <c r="D326" s="5"/>
      <c r="E326" s="5"/>
      <c r="F326" s="37"/>
      <c r="G326" s="145"/>
      <c r="H326" s="145"/>
      <c r="I326" s="199"/>
      <c r="J326" s="467"/>
      <c r="K326" s="467"/>
      <c r="L326" s="468"/>
      <c r="M326" s="469"/>
      <c r="N326" s="467"/>
      <c r="O326" s="470"/>
      <c r="P326" s="470"/>
      <c r="Q326" s="467"/>
      <c r="R326" s="467"/>
      <c r="S326" s="467"/>
      <c r="T326" s="146"/>
      <c r="U326" s="146"/>
      <c r="V326" s="248"/>
    </row>
    <row r="327" spans="1:24" x14ac:dyDescent="0.25">
      <c r="A327" s="5"/>
      <c r="B327" s="5"/>
      <c r="C327" s="5"/>
      <c r="D327" s="5"/>
      <c r="E327" s="5"/>
      <c r="F327" s="37"/>
      <c r="G327" s="145"/>
      <c r="H327" s="145"/>
      <c r="I327" s="199"/>
      <c r="J327" s="467"/>
      <c r="K327" s="467"/>
      <c r="L327" s="468"/>
      <c r="M327" s="469"/>
      <c r="N327" s="467"/>
      <c r="O327" s="470"/>
      <c r="P327" s="470"/>
      <c r="Q327" s="467"/>
      <c r="R327" s="467"/>
      <c r="S327" s="467"/>
      <c r="T327" s="146"/>
      <c r="U327" s="146"/>
      <c r="V327" s="248"/>
    </row>
    <row r="328" spans="1:24" x14ac:dyDescent="0.25">
      <c r="A328" s="5"/>
      <c r="B328" s="5"/>
      <c r="C328" s="5"/>
      <c r="D328" s="5"/>
      <c r="E328" s="5"/>
      <c r="F328" s="37"/>
      <c r="G328" s="145"/>
      <c r="H328" s="145"/>
      <c r="I328" s="199"/>
      <c r="J328" s="467"/>
      <c r="K328" s="467"/>
      <c r="L328" s="468"/>
      <c r="M328" s="469"/>
      <c r="N328" s="467"/>
      <c r="O328" s="470"/>
      <c r="P328" s="470"/>
      <c r="Q328" s="467"/>
      <c r="R328" s="467"/>
      <c r="S328" s="467"/>
      <c r="T328" s="146"/>
      <c r="U328" s="146"/>
    </row>
    <row r="329" spans="1:24" x14ac:dyDescent="0.25">
      <c r="A329" s="5"/>
      <c r="B329" s="5"/>
      <c r="C329" s="5"/>
      <c r="D329" s="5"/>
      <c r="E329" s="5"/>
      <c r="F329" s="5"/>
      <c r="G329" s="145"/>
      <c r="H329" s="145"/>
      <c r="I329" s="199"/>
      <c r="J329" s="467"/>
      <c r="K329" s="467"/>
      <c r="L329" s="468"/>
      <c r="M329" s="469"/>
      <c r="N329" s="467"/>
      <c r="O329" s="470"/>
      <c r="P329" s="470"/>
      <c r="Q329" s="467"/>
      <c r="R329" s="467"/>
      <c r="S329" s="467"/>
      <c r="T329" s="146"/>
      <c r="U329" s="146"/>
    </row>
    <row r="330" spans="1:24" x14ac:dyDescent="0.25">
      <c r="A330" s="5"/>
      <c r="B330" s="5"/>
      <c r="C330" s="5"/>
      <c r="D330" s="5"/>
      <c r="E330" s="5"/>
      <c r="F330" s="5"/>
      <c r="G330" s="145"/>
      <c r="H330" s="145"/>
      <c r="I330" s="199"/>
      <c r="J330" s="467"/>
      <c r="K330" s="467"/>
      <c r="L330" s="468"/>
      <c r="M330" s="469"/>
      <c r="N330" s="467"/>
      <c r="O330" s="470"/>
      <c r="P330" s="470"/>
      <c r="Q330" s="467"/>
      <c r="R330" s="467"/>
      <c r="S330" s="467"/>
      <c r="T330" s="146"/>
      <c r="U330" s="146"/>
    </row>
    <row r="331" spans="1:24" x14ac:dyDescent="0.25">
      <c r="A331" s="5"/>
      <c r="B331" s="5"/>
      <c r="C331" s="5"/>
      <c r="D331" s="5"/>
      <c r="E331" s="5"/>
      <c r="F331" s="5"/>
      <c r="G331" s="145"/>
      <c r="H331" s="145"/>
      <c r="I331" s="199"/>
      <c r="J331" s="467"/>
      <c r="K331" s="467"/>
      <c r="L331" s="468"/>
      <c r="M331" s="469"/>
      <c r="N331" s="467"/>
      <c r="O331" s="470"/>
      <c r="P331" s="470"/>
      <c r="Q331" s="467"/>
      <c r="R331" s="467"/>
      <c r="S331" s="467"/>
      <c r="T331" s="146"/>
      <c r="U331" s="146"/>
    </row>
    <row r="332" spans="1:24" x14ac:dyDescent="0.25">
      <c r="A332" s="5"/>
      <c r="B332" s="5"/>
      <c r="C332" s="5"/>
      <c r="D332" s="5"/>
      <c r="E332" s="5"/>
      <c r="F332" s="5"/>
      <c r="G332" s="5"/>
      <c r="H332" s="5"/>
      <c r="I332" s="187"/>
      <c r="J332" s="471"/>
      <c r="K332" s="471"/>
      <c r="L332" s="471"/>
      <c r="M332" s="471"/>
      <c r="N332" s="471"/>
      <c r="O332" s="471"/>
      <c r="P332" s="471"/>
      <c r="Q332" s="471"/>
      <c r="R332" s="471"/>
      <c r="S332" s="471"/>
      <c r="T332" s="146"/>
      <c r="U332" s="146"/>
    </row>
    <row r="333" spans="1:24" x14ac:dyDescent="0.25">
      <c r="A333" s="5"/>
      <c r="B333" s="5"/>
      <c r="C333" s="5"/>
      <c r="D333" s="5"/>
      <c r="E333" s="5"/>
      <c r="F333" s="5"/>
      <c r="G333" s="5"/>
      <c r="H333" s="5"/>
      <c r="I333" s="187"/>
      <c r="J333" s="471"/>
      <c r="K333" s="471"/>
      <c r="L333" s="471"/>
      <c r="M333" s="471"/>
      <c r="N333" s="471"/>
      <c r="O333" s="471"/>
      <c r="P333" s="471"/>
      <c r="Q333" s="471"/>
      <c r="R333" s="471"/>
      <c r="S333" s="471"/>
      <c r="T333" s="146"/>
      <c r="U333" s="146"/>
    </row>
    <row r="334" spans="1:24" x14ac:dyDescent="0.25">
      <c r="A334" s="5"/>
      <c r="B334" s="5"/>
      <c r="C334" s="5"/>
      <c r="D334" s="5"/>
      <c r="E334" s="5"/>
      <c r="F334" s="5"/>
      <c r="G334" s="5"/>
      <c r="H334" s="5"/>
      <c r="I334" s="187"/>
      <c r="J334" s="471"/>
      <c r="K334" s="471"/>
      <c r="L334" s="471"/>
      <c r="M334" s="471"/>
      <c r="N334" s="471"/>
      <c r="O334" s="471"/>
      <c r="P334" s="471"/>
      <c r="Q334" s="471"/>
      <c r="R334" s="471"/>
      <c r="S334" s="471"/>
      <c r="T334" s="146"/>
      <c r="U334" s="146"/>
    </row>
    <row r="335" spans="1:24" x14ac:dyDescent="0.25">
      <c r="A335" s="53"/>
      <c r="B335" s="53"/>
      <c r="C335" s="53"/>
      <c r="D335" s="53"/>
      <c r="E335" s="53"/>
      <c r="F335" s="53"/>
      <c r="G335" s="53"/>
      <c r="H335" s="53"/>
      <c r="I335" s="187"/>
      <c r="J335" s="173"/>
      <c r="K335" s="173"/>
      <c r="L335" s="173"/>
      <c r="M335" s="173"/>
      <c r="N335" s="173"/>
      <c r="O335" s="173"/>
      <c r="P335" s="173"/>
      <c r="Q335" s="173"/>
      <c r="R335" s="173"/>
      <c r="S335" s="173"/>
      <c r="T335" s="146"/>
      <c r="U335" s="146"/>
    </row>
    <row r="336" spans="1:24" x14ac:dyDescent="0.25">
      <c r="A336" s="53"/>
      <c r="B336" s="53"/>
      <c r="C336" s="53"/>
      <c r="D336" s="53"/>
      <c r="E336" s="53"/>
      <c r="F336" s="53"/>
      <c r="G336" s="53"/>
      <c r="H336" s="53"/>
      <c r="I336" s="187"/>
      <c r="J336" s="173"/>
      <c r="K336" s="173"/>
      <c r="L336" s="173"/>
      <c r="M336" s="173"/>
      <c r="N336" s="173"/>
      <c r="O336" s="173"/>
      <c r="P336" s="173"/>
      <c r="Q336" s="173"/>
      <c r="R336" s="173"/>
      <c r="S336" s="173"/>
      <c r="T336" s="146"/>
      <c r="U336" s="146"/>
    </row>
    <row r="337" spans="1:21" x14ac:dyDescent="0.25">
      <c r="A337" s="253"/>
      <c r="B337" s="253"/>
      <c r="C337" s="253"/>
      <c r="D337" s="253"/>
      <c r="E337" s="253"/>
      <c r="F337" s="253"/>
      <c r="G337" s="253"/>
      <c r="H337" s="53"/>
      <c r="I337" s="187"/>
      <c r="J337" s="173"/>
      <c r="K337" s="173"/>
      <c r="L337" s="173"/>
      <c r="M337" s="173"/>
      <c r="N337" s="173"/>
      <c r="O337" s="173"/>
      <c r="P337" s="173"/>
      <c r="Q337" s="173"/>
      <c r="R337" s="173"/>
      <c r="S337" s="173"/>
      <c r="T337" s="146"/>
      <c r="U337" s="146"/>
    </row>
    <row r="338" spans="1:21" ht="21" x14ac:dyDescent="0.35">
      <c r="B338" s="495"/>
      <c r="C338" s="495"/>
      <c r="D338" s="495"/>
      <c r="E338" s="495"/>
      <c r="F338" s="495"/>
      <c r="G338" s="495"/>
      <c r="I338" s="187"/>
      <c r="J338" s="173"/>
      <c r="K338" s="173"/>
      <c r="L338" s="173"/>
      <c r="M338" s="173"/>
      <c r="N338" s="173"/>
      <c r="O338" s="173"/>
      <c r="P338" s="173"/>
      <c r="Q338" s="173"/>
      <c r="R338" s="173"/>
      <c r="S338" s="173"/>
      <c r="T338" s="146"/>
      <c r="U338" s="146"/>
    </row>
    <row r="339" spans="1:21" ht="21" x14ac:dyDescent="0.35">
      <c r="A339" s="60"/>
      <c r="B339" s="496" t="s">
        <v>681</v>
      </c>
      <c r="C339" s="496"/>
      <c r="D339" s="496"/>
      <c r="E339" s="496"/>
      <c r="F339" s="496"/>
      <c r="G339" s="496"/>
      <c r="H339" s="60"/>
      <c r="I339" s="60"/>
      <c r="J339" s="60"/>
      <c r="K339" s="277"/>
      <c r="L339" s="277"/>
      <c r="M339" s="496" t="s">
        <v>682</v>
      </c>
      <c r="N339" s="496"/>
      <c r="O339" s="277"/>
      <c r="P339" s="277"/>
      <c r="Q339" s="277"/>
      <c r="R339" s="277"/>
      <c r="S339" s="277"/>
      <c r="T339" s="146"/>
      <c r="U339" s="146"/>
    </row>
    <row r="340" spans="1:21" x14ac:dyDescent="0.25">
      <c r="A340" s="423" t="s">
        <v>953</v>
      </c>
      <c r="B340" s="279"/>
      <c r="C340" s="279"/>
      <c r="D340" s="279"/>
      <c r="E340" s="279"/>
      <c r="F340" s="279"/>
      <c r="G340" s="279"/>
      <c r="H340" s="279"/>
      <c r="I340" s="279"/>
      <c r="J340" s="279" t="str">
        <f>A340</f>
        <v>CS#1: Customer Loyalty</v>
      </c>
      <c r="K340" s="279"/>
      <c r="L340" s="279"/>
      <c r="M340" s="279"/>
      <c r="N340" s="279"/>
      <c r="O340" s="279"/>
      <c r="P340" s="279"/>
      <c r="Q340" s="279"/>
      <c r="R340" s="279"/>
      <c r="S340" s="279"/>
      <c r="T340" s="146"/>
      <c r="U340" s="146"/>
    </row>
    <row r="341" spans="1:21" x14ac:dyDescent="0.25">
      <c r="A341" s="5"/>
      <c r="B341" s="5"/>
      <c r="C341" s="5"/>
      <c r="D341" s="5"/>
      <c r="E341" s="5"/>
      <c r="F341" s="5"/>
      <c r="G341" s="5"/>
      <c r="H341" s="5"/>
      <c r="I341" s="187"/>
      <c r="J341" s="173"/>
      <c r="K341" s="173"/>
      <c r="L341" s="173"/>
      <c r="M341" s="173"/>
      <c r="N341" s="173"/>
      <c r="O341" s="173"/>
      <c r="P341" s="173"/>
      <c r="Q341" s="173"/>
      <c r="R341" s="173"/>
      <c r="S341" s="173"/>
      <c r="T341" s="146"/>
      <c r="U341" s="146"/>
    </row>
    <row r="342" spans="1:21" ht="45" customHeight="1" x14ac:dyDescent="0.25">
      <c r="B342" s="5"/>
      <c r="C342" s="128" t="s">
        <v>559</v>
      </c>
      <c r="D342" s="128" t="s">
        <v>562</v>
      </c>
      <c r="E342" s="128" t="s">
        <v>560</v>
      </c>
      <c r="F342" s="128" t="s">
        <v>561</v>
      </c>
      <c r="G342" s="128" t="s">
        <v>563</v>
      </c>
      <c r="H342" s="128" t="s">
        <v>564</v>
      </c>
      <c r="I342" s="196"/>
      <c r="J342" s="173"/>
      <c r="K342" s="173"/>
      <c r="L342" s="173"/>
      <c r="M342" s="173"/>
      <c r="N342" s="173"/>
      <c r="O342" s="173"/>
      <c r="P342" s="173"/>
      <c r="Q342" s="173"/>
      <c r="R342" s="173"/>
      <c r="S342" s="173"/>
      <c r="T342" s="146"/>
      <c r="U342" s="146"/>
    </row>
    <row r="343" spans="1:21" x14ac:dyDescent="0.25">
      <c r="B343" s="5" t="s">
        <v>306</v>
      </c>
      <c r="C343" s="183">
        <f>COUNTIF('Customer Data entry'!B:B, "=1")</f>
        <v>2</v>
      </c>
      <c r="D343" s="184">
        <f>C343/'Customer Data entry'!$B$1</f>
        <v>0.1</v>
      </c>
      <c r="E343" s="183">
        <f>'Dot Surveys &amp;  Count'!B22</f>
        <v>27</v>
      </c>
      <c r="F343" s="236">
        <f>'Dot Surveys &amp;  Count'!D22</f>
        <v>0.2109375</v>
      </c>
      <c r="G343" s="183">
        <f t="shared" ref="G343:G348" si="4">E343+C343</f>
        <v>29</v>
      </c>
      <c r="H343" s="184">
        <f t="shared" ref="H343:H348" si="5">G343/$G$349</f>
        <v>0.19594594594594594</v>
      </c>
      <c r="I343" s="187"/>
      <c r="J343" s="173"/>
      <c r="K343" s="173"/>
      <c r="L343" s="173"/>
      <c r="M343" s="173"/>
      <c r="N343" s="173"/>
      <c r="O343" s="173"/>
      <c r="P343" s="173"/>
      <c r="Q343" s="173"/>
      <c r="R343" s="173"/>
      <c r="S343" s="173"/>
      <c r="T343" s="146"/>
      <c r="U343" s="146"/>
    </row>
    <row r="344" spans="1:21" x14ac:dyDescent="0.25">
      <c r="B344" s="5" t="s">
        <v>307</v>
      </c>
      <c r="C344" s="183">
        <f>COUNTIF('Customer Data entry'!B:B, "=2")</f>
        <v>3</v>
      </c>
      <c r="D344" s="184">
        <f>C344/'Customer Data entry'!$B$1</f>
        <v>0.15</v>
      </c>
      <c r="E344" s="183">
        <f>'Dot Surveys &amp;  Count'!B23</f>
        <v>6</v>
      </c>
      <c r="F344" s="236">
        <f>'Dot Surveys &amp;  Count'!D23</f>
        <v>4.6875E-2</v>
      </c>
      <c r="G344" s="183">
        <f t="shared" si="4"/>
        <v>9</v>
      </c>
      <c r="H344" s="184">
        <f t="shared" si="5"/>
        <v>6.0810810810810814E-2</v>
      </c>
      <c r="I344" s="187"/>
      <c r="J344" s="173"/>
      <c r="K344" s="173"/>
      <c r="L344" s="173"/>
      <c r="M344" s="173"/>
      <c r="N344" s="173"/>
      <c r="O344" s="173"/>
      <c r="P344" s="173"/>
      <c r="Q344" s="173"/>
      <c r="R344" s="173"/>
      <c r="S344" s="173"/>
      <c r="T344" s="146"/>
      <c r="U344" s="146"/>
    </row>
    <row r="345" spans="1:21" x14ac:dyDescent="0.25">
      <c r="B345" s="5" t="s">
        <v>308</v>
      </c>
      <c r="C345" s="183">
        <f>COUNTIF('Customer Data entry'!B:B, "=3")</f>
        <v>4</v>
      </c>
      <c r="D345" s="184">
        <f>C345/'Customer Data entry'!$B$1</f>
        <v>0.2</v>
      </c>
      <c r="E345" s="183">
        <f>'Dot Surveys &amp;  Count'!B24</f>
        <v>13</v>
      </c>
      <c r="F345" s="236">
        <f>'Dot Surveys &amp;  Count'!D24</f>
        <v>0.1015625</v>
      </c>
      <c r="G345" s="183">
        <f t="shared" si="4"/>
        <v>17</v>
      </c>
      <c r="H345" s="184">
        <f t="shared" si="5"/>
        <v>0.11486486486486487</v>
      </c>
      <c r="I345" s="187"/>
      <c r="J345" s="173"/>
      <c r="K345" s="173"/>
      <c r="L345" s="173"/>
      <c r="M345" s="173"/>
      <c r="N345" s="173"/>
      <c r="O345" s="173"/>
      <c r="P345" s="173"/>
      <c r="Q345" s="173"/>
      <c r="R345" s="173"/>
      <c r="S345" s="173"/>
      <c r="T345" s="146"/>
      <c r="U345" s="146"/>
    </row>
    <row r="346" spans="1:21" x14ac:dyDescent="0.25">
      <c r="B346" s="5" t="s">
        <v>309</v>
      </c>
      <c r="C346" s="183">
        <f>COUNTIF('Customer Data entry'!B:B, "=4")</f>
        <v>4</v>
      </c>
      <c r="D346" s="184">
        <f>C346/'Customer Data entry'!$B$1</f>
        <v>0.2</v>
      </c>
      <c r="E346" s="183">
        <f>'Dot Surveys &amp;  Count'!B25</f>
        <v>10</v>
      </c>
      <c r="F346" s="236">
        <f>'Dot Surveys &amp;  Count'!D25</f>
        <v>7.8125E-2</v>
      </c>
      <c r="G346" s="183">
        <f t="shared" si="4"/>
        <v>14</v>
      </c>
      <c r="H346" s="184">
        <f t="shared" si="5"/>
        <v>9.45945945945946E-2</v>
      </c>
      <c r="I346" s="187"/>
      <c r="J346" s="173"/>
      <c r="K346" s="173"/>
      <c r="L346" s="173"/>
      <c r="M346" s="173"/>
      <c r="N346" s="173"/>
      <c r="O346" s="173"/>
      <c r="P346" s="173"/>
      <c r="Q346" s="173"/>
      <c r="R346" s="173"/>
      <c r="S346" s="173"/>
      <c r="T346" s="146"/>
      <c r="U346" s="146"/>
    </row>
    <row r="347" spans="1:21" x14ac:dyDescent="0.25">
      <c r="B347" s="408" t="s">
        <v>310</v>
      </c>
      <c r="C347" s="183">
        <f>COUNTIF('Customer Data entry'!B:B, "=5")</f>
        <v>4</v>
      </c>
      <c r="D347" s="184">
        <f>C347/'Customer Data entry'!$B$1</f>
        <v>0.2</v>
      </c>
      <c r="E347" s="183">
        <f>'Dot Surveys &amp;  Count'!B26</f>
        <v>28</v>
      </c>
      <c r="F347" s="236">
        <f>'Dot Surveys &amp;  Count'!D26</f>
        <v>0.21875</v>
      </c>
      <c r="G347" s="183">
        <f t="shared" si="4"/>
        <v>32</v>
      </c>
      <c r="H347" s="184">
        <f t="shared" si="5"/>
        <v>0.21621621621621623</v>
      </c>
      <c r="I347" s="187"/>
      <c r="J347" s="173"/>
      <c r="K347" s="173"/>
      <c r="L347" s="173"/>
      <c r="M347" s="173"/>
      <c r="N347" s="173"/>
      <c r="O347" s="173"/>
      <c r="P347" s="173"/>
      <c r="Q347" s="173"/>
      <c r="R347" s="173"/>
      <c r="S347" s="173"/>
      <c r="T347" s="146"/>
      <c r="U347" s="146"/>
    </row>
    <row r="348" spans="1:21" x14ac:dyDescent="0.25">
      <c r="B348" s="5" t="s">
        <v>311</v>
      </c>
      <c r="C348" s="183">
        <f>COUNTIF('Customer Data entry'!B:B, "=6")</f>
        <v>3</v>
      </c>
      <c r="D348" s="184">
        <f>C348/'Customer Data entry'!$B$1</f>
        <v>0.15</v>
      </c>
      <c r="E348" s="183">
        <f>'Dot Surveys &amp;  Count'!B27</f>
        <v>44</v>
      </c>
      <c r="F348" s="236">
        <f>'Dot Surveys &amp;  Count'!D27</f>
        <v>0.34375</v>
      </c>
      <c r="G348" s="183">
        <f t="shared" si="4"/>
        <v>47</v>
      </c>
      <c r="H348" s="184">
        <f t="shared" si="5"/>
        <v>0.31756756756756754</v>
      </c>
      <c r="I348" s="187"/>
      <c r="J348" s="173"/>
      <c r="K348" s="173"/>
      <c r="L348" s="173"/>
      <c r="M348" s="173"/>
      <c r="N348" s="173"/>
      <c r="O348" s="173"/>
      <c r="P348" s="173"/>
      <c r="Q348" s="173"/>
      <c r="R348" s="173"/>
      <c r="S348" s="173"/>
      <c r="T348" s="146"/>
      <c r="U348" s="146"/>
    </row>
    <row r="349" spans="1:21" x14ac:dyDescent="0.25">
      <c r="B349" s="5"/>
      <c r="C349" s="5"/>
      <c r="D349" s="5"/>
      <c r="E349" s="5"/>
      <c r="F349" s="5"/>
      <c r="G349" s="31">
        <f>SUM(G343:G348)</f>
        <v>148</v>
      </c>
      <c r="H349" s="5"/>
      <c r="I349" s="187"/>
      <c r="J349" s="173"/>
      <c r="K349" s="173"/>
      <c r="L349" s="173"/>
      <c r="M349" s="173"/>
      <c r="N349" s="173"/>
      <c r="O349" s="173"/>
      <c r="P349" s="173"/>
      <c r="Q349" s="173"/>
      <c r="R349" s="173"/>
      <c r="S349" s="173"/>
      <c r="T349" s="146"/>
      <c r="U349" s="146"/>
    </row>
    <row r="350" spans="1:21" x14ac:dyDescent="0.25">
      <c r="A350" s="5"/>
      <c r="B350" s="5"/>
      <c r="C350" s="5"/>
      <c r="D350" s="5"/>
      <c r="E350" s="5"/>
      <c r="F350" s="5"/>
      <c r="G350" s="5"/>
      <c r="H350" s="5"/>
      <c r="I350" s="187"/>
      <c r="J350" s="173"/>
      <c r="K350" s="173"/>
      <c r="L350" s="173"/>
      <c r="M350" s="273" t="s">
        <v>655</v>
      </c>
      <c r="N350" s="226">
        <f>H346+H347+H348</f>
        <v>0.6283783783783784</v>
      </c>
      <c r="O350" s="173"/>
      <c r="P350" s="173"/>
      <c r="Q350" s="173"/>
      <c r="R350" s="173"/>
      <c r="S350" s="173"/>
      <c r="T350" s="146"/>
      <c r="U350" s="146"/>
    </row>
    <row r="351" spans="1:21" x14ac:dyDescent="0.25">
      <c r="A351" s="5"/>
      <c r="B351" s="5"/>
      <c r="C351" s="5"/>
      <c r="D351" s="5"/>
      <c r="E351" s="5"/>
      <c r="F351" s="5"/>
      <c r="G351" s="5"/>
      <c r="H351" s="5"/>
      <c r="I351" s="187"/>
      <c r="J351" s="173"/>
      <c r="K351" s="173"/>
      <c r="L351" s="173"/>
      <c r="M351" s="173"/>
      <c r="N351" s="173"/>
      <c r="O351" s="173"/>
      <c r="P351" s="173"/>
      <c r="Q351" s="173"/>
      <c r="R351" s="173"/>
      <c r="S351" s="173"/>
      <c r="T351" s="146"/>
      <c r="U351" s="146"/>
    </row>
    <row r="352" spans="1:21" x14ac:dyDescent="0.25">
      <c r="A352" s="411" t="s">
        <v>837</v>
      </c>
      <c r="B352" s="279"/>
      <c r="C352" s="279"/>
      <c r="D352" s="279"/>
      <c r="E352" s="279"/>
      <c r="F352" s="279"/>
      <c r="G352" s="279"/>
      <c r="H352" s="279"/>
      <c r="I352" s="279"/>
      <c r="J352" s="279" t="str">
        <f>A352</f>
        <v>CS#2: Customer retention</v>
      </c>
      <c r="K352" s="279"/>
      <c r="L352" s="279"/>
      <c r="M352" s="279"/>
      <c r="N352" s="279"/>
      <c r="O352" s="279"/>
      <c r="P352" s="279"/>
      <c r="Q352" s="279"/>
      <c r="R352" s="279"/>
      <c r="S352" s="279"/>
      <c r="T352" s="146"/>
      <c r="U352" s="146"/>
    </row>
    <row r="353" spans="1:21" x14ac:dyDescent="0.25">
      <c r="A353" s="5"/>
      <c r="B353" s="5"/>
      <c r="C353" s="5"/>
      <c r="D353" s="5"/>
      <c r="E353" s="5"/>
      <c r="F353" s="5"/>
      <c r="G353" s="5"/>
      <c r="H353" s="5"/>
      <c r="I353" s="187"/>
      <c r="J353" s="173"/>
      <c r="K353" s="173"/>
      <c r="L353" s="173"/>
      <c r="M353" s="173"/>
      <c r="N353" s="173"/>
      <c r="O353" s="173"/>
      <c r="P353" s="173"/>
      <c r="Q353" s="173"/>
      <c r="R353" s="173"/>
      <c r="S353" s="173"/>
      <c r="T353" s="146"/>
      <c r="U353" s="146"/>
    </row>
    <row r="354" spans="1:21" x14ac:dyDescent="0.25">
      <c r="A354" s="5"/>
      <c r="B354" s="5"/>
      <c r="C354" s="5"/>
      <c r="D354" s="5"/>
      <c r="E354" s="5"/>
      <c r="F354" s="5"/>
      <c r="G354" s="5"/>
      <c r="H354" s="5"/>
      <c r="I354" s="187"/>
      <c r="J354" s="173"/>
      <c r="K354" s="173"/>
      <c r="L354" s="173"/>
      <c r="M354" s="173"/>
      <c r="N354" s="173"/>
      <c r="O354" s="173"/>
      <c r="P354" s="173"/>
      <c r="Q354" s="173"/>
      <c r="R354" s="173"/>
      <c r="S354" s="173"/>
      <c r="T354" s="146"/>
      <c r="U354" s="146"/>
    </row>
    <row r="355" spans="1:21" x14ac:dyDescent="0.25">
      <c r="A355" s="5"/>
      <c r="B355" s="5"/>
      <c r="C355" s="5"/>
      <c r="D355" s="5"/>
      <c r="E355" s="5"/>
      <c r="F355" s="5"/>
      <c r="G355" s="5"/>
      <c r="H355" s="5"/>
      <c r="I355" s="187"/>
      <c r="J355" s="173"/>
      <c r="K355" s="173"/>
      <c r="L355" s="173"/>
      <c r="M355" s="173"/>
      <c r="N355" s="173"/>
      <c r="O355" s="173"/>
      <c r="P355" s="173"/>
      <c r="Q355" s="173"/>
      <c r="R355" s="173"/>
      <c r="S355" s="173"/>
      <c r="T355" s="146"/>
      <c r="U355" s="146"/>
    </row>
    <row r="356" spans="1:21" ht="45" customHeight="1" x14ac:dyDescent="0.25">
      <c r="B356" s="5"/>
      <c r="C356" s="128" t="s">
        <v>559</v>
      </c>
      <c r="D356" s="128" t="s">
        <v>562</v>
      </c>
      <c r="E356" s="128" t="s">
        <v>560</v>
      </c>
      <c r="F356" s="128" t="s">
        <v>561</v>
      </c>
      <c r="G356" s="128" t="s">
        <v>563</v>
      </c>
      <c r="H356" s="128" t="s">
        <v>564</v>
      </c>
      <c r="I356" s="196"/>
      <c r="J356" s="173"/>
      <c r="K356" s="173"/>
      <c r="L356" s="173"/>
      <c r="M356" s="173"/>
      <c r="N356" s="173"/>
      <c r="O356" s="173"/>
      <c r="P356" s="173"/>
      <c r="Q356" s="173"/>
      <c r="R356" s="173"/>
      <c r="S356" s="173"/>
      <c r="T356" s="146"/>
      <c r="U356" s="146"/>
    </row>
    <row r="357" spans="1:21" x14ac:dyDescent="0.25">
      <c r="B357" s="5" t="s">
        <v>312</v>
      </c>
      <c r="C357" s="183">
        <f>COUNTIF('Customer Data entry'!C:C, "=1")</f>
        <v>2</v>
      </c>
      <c r="D357" s="184">
        <f>C357/'Customer Data entry'!$B$1</f>
        <v>0.1</v>
      </c>
      <c r="E357" s="183">
        <f>'Dot Surveys &amp;  Count'!B54</f>
        <v>44</v>
      </c>
      <c r="F357" s="236">
        <f>'Dot Surveys &amp;  Count'!D54</f>
        <v>0.34108527131782945</v>
      </c>
      <c r="G357" s="183">
        <f t="shared" ref="G357:G362" si="6">E357+C357</f>
        <v>46</v>
      </c>
      <c r="H357" s="184">
        <f t="shared" ref="H357:H362" si="7">G357/$F$363</f>
        <v>0.3087248322147651</v>
      </c>
      <c r="I357" s="187"/>
      <c r="J357" s="173"/>
      <c r="K357" s="173"/>
      <c r="L357" s="173"/>
      <c r="M357" s="173"/>
      <c r="N357" s="173"/>
      <c r="O357" s="173"/>
      <c r="P357" s="173"/>
      <c r="Q357" s="173"/>
      <c r="R357" s="173"/>
      <c r="S357" s="173"/>
      <c r="T357" s="146"/>
      <c r="U357" s="146"/>
    </row>
    <row r="358" spans="1:21" x14ac:dyDescent="0.25">
      <c r="B358" s="5" t="s">
        <v>313</v>
      </c>
      <c r="C358" s="183">
        <f>COUNTIF('Customer Data entry'!C:C, "=2")</f>
        <v>3</v>
      </c>
      <c r="D358" s="184">
        <f>C358/'Customer Data entry'!$B$1</f>
        <v>0.15</v>
      </c>
      <c r="E358" s="183">
        <f>'Dot Surveys &amp;  Count'!B55</f>
        <v>22</v>
      </c>
      <c r="F358" s="236">
        <f>'Dot Surveys &amp;  Count'!D55</f>
        <v>0.17054263565891473</v>
      </c>
      <c r="G358" s="183">
        <f t="shared" si="6"/>
        <v>25</v>
      </c>
      <c r="H358" s="184">
        <f t="shared" si="7"/>
        <v>0.16778523489932887</v>
      </c>
      <c r="I358" s="187"/>
      <c r="J358" s="173"/>
      <c r="K358" s="173"/>
      <c r="L358" s="173"/>
      <c r="M358" s="173"/>
      <c r="N358" s="173"/>
      <c r="O358" s="173"/>
      <c r="P358" s="173"/>
      <c r="Q358" s="173"/>
      <c r="R358" s="173"/>
      <c r="S358" s="173"/>
      <c r="T358" s="146"/>
      <c r="U358" s="146"/>
    </row>
    <row r="359" spans="1:21" x14ac:dyDescent="0.25">
      <c r="B359" s="30">
        <v>2010</v>
      </c>
      <c r="C359" s="183">
        <f>COUNTIF('Customer Data entry'!C:C, "=3")</f>
        <v>6</v>
      </c>
      <c r="D359" s="184">
        <f>C359/'Customer Data entry'!$B$1</f>
        <v>0.3</v>
      </c>
      <c r="E359" s="183">
        <f>'Dot Surveys &amp;  Count'!B56</f>
        <v>23</v>
      </c>
      <c r="F359" s="236">
        <f>'Dot Surveys &amp;  Count'!D56</f>
        <v>0.17829457364341086</v>
      </c>
      <c r="G359" s="183">
        <f t="shared" si="6"/>
        <v>29</v>
      </c>
      <c r="H359" s="184">
        <f t="shared" si="7"/>
        <v>0.19463087248322147</v>
      </c>
      <c r="I359" s="187"/>
      <c r="J359" s="173"/>
      <c r="K359" s="173"/>
      <c r="L359" s="173"/>
      <c r="M359" s="173"/>
      <c r="N359" s="173"/>
      <c r="O359" s="173"/>
      <c r="P359" s="173"/>
      <c r="Q359" s="173"/>
      <c r="R359" s="173"/>
      <c r="S359" s="173"/>
      <c r="T359" s="146"/>
      <c r="U359" s="146"/>
    </row>
    <row r="360" spans="1:21" x14ac:dyDescent="0.25">
      <c r="B360" s="5" t="s">
        <v>314</v>
      </c>
      <c r="C360" s="183">
        <f>COUNTIF('Customer Data entry'!C:C, "=4")</f>
        <v>5</v>
      </c>
      <c r="D360" s="184">
        <f>C360/'Customer Data entry'!$B$1</f>
        <v>0.25</v>
      </c>
      <c r="E360" s="183">
        <f>'Dot Surveys &amp;  Count'!B57</f>
        <v>40</v>
      </c>
      <c r="F360" s="236">
        <f>'Dot Surveys &amp;  Count'!D57</f>
        <v>0.31007751937984496</v>
      </c>
      <c r="G360" s="183">
        <f t="shared" si="6"/>
        <v>45</v>
      </c>
      <c r="H360" s="184">
        <f t="shared" si="7"/>
        <v>0.30201342281879195</v>
      </c>
      <c r="I360" s="187"/>
      <c r="J360" s="173"/>
      <c r="K360" s="173"/>
      <c r="L360" s="173"/>
      <c r="M360" s="173"/>
      <c r="N360" s="173"/>
      <c r="O360" s="173"/>
      <c r="P360" s="173"/>
      <c r="Q360" s="173"/>
      <c r="R360" s="173"/>
      <c r="S360" s="173"/>
      <c r="T360" s="146"/>
      <c r="U360" s="146"/>
    </row>
    <row r="361" spans="1:21" x14ac:dyDescent="0.25">
      <c r="B361" s="5" t="s">
        <v>315</v>
      </c>
      <c r="C361" s="183">
        <f>COUNTIF('Customer Data entry'!C:C, "=5")</f>
        <v>3</v>
      </c>
      <c r="D361" s="184">
        <f>C361/'Customer Data entry'!$B$1</f>
        <v>0.15</v>
      </c>
      <c r="E361" s="183">
        <f>'Dot Surveys &amp;  Count'!B58</f>
        <v>0</v>
      </c>
      <c r="F361" s="236">
        <f>'Dot Surveys &amp;  Count'!D58</f>
        <v>0</v>
      </c>
      <c r="G361" s="183">
        <f t="shared" si="6"/>
        <v>3</v>
      </c>
      <c r="H361" s="184">
        <f t="shared" si="7"/>
        <v>2.0134228187919462E-2</v>
      </c>
      <c r="I361" s="187"/>
      <c r="J361" s="173"/>
      <c r="K361" s="173"/>
      <c r="L361" s="173"/>
      <c r="M361" s="173"/>
      <c r="N361" s="173"/>
      <c r="O361" s="173"/>
      <c r="P361" s="173"/>
      <c r="Q361" s="173"/>
      <c r="R361" s="173"/>
      <c r="S361" s="173"/>
      <c r="T361" s="146"/>
      <c r="U361" s="146"/>
    </row>
    <row r="362" spans="1:21" x14ac:dyDescent="0.25">
      <c r="B362" s="5" t="s">
        <v>316</v>
      </c>
      <c r="C362" s="183">
        <f>COUNTIF('Customer Data entry'!C:C, "=6")</f>
        <v>1</v>
      </c>
      <c r="D362" s="184">
        <f>C362/'Customer Data entry'!$B$1</f>
        <v>0.05</v>
      </c>
      <c r="E362" s="183">
        <f>'Dot Surveys &amp;  Count'!B59</f>
        <v>0</v>
      </c>
      <c r="F362" s="236">
        <f>'Dot Surveys &amp;  Count'!D59</f>
        <v>0</v>
      </c>
      <c r="G362" s="183">
        <f t="shared" si="6"/>
        <v>1</v>
      </c>
      <c r="H362" s="184">
        <f t="shared" si="7"/>
        <v>6.7114093959731542E-3</v>
      </c>
      <c r="I362" s="187"/>
      <c r="J362" s="173"/>
      <c r="K362" s="173"/>
      <c r="L362" s="173"/>
      <c r="M362" s="173"/>
      <c r="N362" s="173"/>
      <c r="O362" s="173"/>
      <c r="P362" s="173"/>
      <c r="Q362" s="173"/>
      <c r="R362" s="173"/>
      <c r="S362" s="173"/>
      <c r="T362" s="146"/>
      <c r="U362" s="146"/>
    </row>
    <row r="363" spans="1:21" x14ac:dyDescent="0.25">
      <c r="A363" s="5"/>
      <c r="B363" s="5"/>
      <c r="C363" s="5"/>
      <c r="D363" s="5"/>
      <c r="E363" s="5"/>
      <c r="F363" s="283">
        <f>SUM(G357:G362)</f>
        <v>149</v>
      </c>
      <c r="G363" s="5"/>
      <c r="H363" s="5"/>
      <c r="I363" s="187"/>
      <c r="J363" s="173"/>
      <c r="K363" s="173"/>
      <c r="L363" s="173"/>
      <c r="M363" s="309" t="s">
        <v>656</v>
      </c>
      <c r="N363" s="280"/>
      <c r="O363" s="173"/>
      <c r="P363" s="173"/>
      <c r="Q363" s="173"/>
      <c r="R363" s="173"/>
      <c r="S363" s="173"/>
      <c r="T363" s="146"/>
      <c r="U363" s="146"/>
    </row>
    <row r="364" spans="1:21" x14ac:dyDescent="0.25">
      <c r="A364" s="5"/>
      <c r="B364" s="5"/>
      <c r="C364" s="5"/>
      <c r="D364" s="5"/>
      <c r="E364" s="5"/>
      <c r="F364" s="5"/>
      <c r="G364" s="5"/>
      <c r="H364" s="5"/>
      <c r="I364" s="187"/>
      <c r="J364" s="173"/>
      <c r="K364" s="173"/>
      <c r="L364" s="173"/>
      <c r="M364" s="422" t="s">
        <v>956</v>
      </c>
      <c r="N364" s="300">
        <f>H358</f>
        <v>0.16778523489932887</v>
      </c>
      <c r="O364" s="173"/>
      <c r="P364" s="173"/>
      <c r="Q364" s="173"/>
      <c r="R364" s="173"/>
      <c r="S364" s="173"/>
      <c r="T364" s="146"/>
      <c r="U364" s="146"/>
    </row>
    <row r="365" spans="1:21" x14ac:dyDescent="0.25">
      <c r="A365" s="5"/>
      <c r="B365" s="5"/>
      <c r="C365" s="5"/>
      <c r="D365" s="5"/>
      <c r="E365" s="5"/>
      <c r="F365" s="5"/>
      <c r="G365" s="5"/>
      <c r="H365" s="5"/>
      <c r="I365" s="187"/>
      <c r="J365" s="173"/>
      <c r="K365" s="173"/>
      <c r="L365" s="173"/>
      <c r="M365" s="422" t="s">
        <v>957</v>
      </c>
      <c r="N365" s="300">
        <f>SUM(H360:H362)</f>
        <v>0.32885906040268453</v>
      </c>
      <c r="O365" s="173"/>
      <c r="P365" s="173"/>
      <c r="Q365" s="173"/>
      <c r="R365" s="173"/>
      <c r="S365" s="173"/>
      <c r="T365" s="146"/>
      <c r="U365" s="146"/>
    </row>
    <row r="366" spans="1:21" x14ac:dyDescent="0.25">
      <c r="A366" s="5"/>
      <c r="B366" s="5"/>
      <c r="C366" s="5"/>
      <c r="D366" s="5"/>
      <c r="E366" s="5"/>
      <c r="F366" s="5"/>
      <c r="G366" s="5"/>
      <c r="H366" s="5"/>
      <c r="I366" s="187"/>
      <c r="J366" s="173"/>
      <c r="K366" s="173"/>
      <c r="L366" s="173"/>
      <c r="M366" s="173"/>
      <c r="N366" s="173"/>
      <c r="O366" s="173"/>
      <c r="P366" s="173"/>
      <c r="Q366" s="173"/>
      <c r="R366" s="173"/>
      <c r="S366" s="173"/>
      <c r="T366" s="146"/>
      <c r="U366" s="146"/>
    </row>
    <row r="367" spans="1:21" x14ac:dyDescent="0.25">
      <c r="A367" s="423" t="s">
        <v>959</v>
      </c>
      <c r="B367" s="279"/>
      <c r="C367" s="279"/>
      <c r="D367" s="279"/>
      <c r="E367" s="279"/>
      <c r="F367" s="279"/>
      <c r="G367" s="279"/>
      <c r="H367" s="279"/>
      <c r="I367" s="279"/>
      <c r="J367" s="279" t="str">
        <f>A367</f>
        <v>CS#3: Customer Spend</v>
      </c>
      <c r="K367" s="279"/>
      <c r="L367" s="279"/>
      <c r="M367" s="279"/>
      <c r="N367" s="279"/>
      <c r="O367" s="279"/>
      <c r="P367" s="279"/>
      <c r="Q367" s="279"/>
      <c r="R367" s="279"/>
      <c r="S367" s="279"/>
      <c r="T367" s="146"/>
      <c r="U367" s="146"/>
    </row>
    <row r="368" spans="1:21" x14ac:dyDescent="0.25">
      <c r="A368" s="5"/>
      <c r="B368" s="5"/>
      <c r="C368" s="5"/>
      <c r="D368" s="5"/>
      <c r="E368" s="5"/>
      <c r="F368" s="5"/>
      <c r="G368" s="5"/>
      <c r="H368" s="5"/>
      <c r="I368" s="187"/>
      <c r="J368" s="173"/>
      <c r="K368" s="173"/>
      <c r="L368" s="173"/>
      <c r="M368" s="173"/>
      <c r="N368" s="173"/>
      <c r="O368" s="173"/>
      <c r="P368" s="173"/>
      <c r="Q368" s="173"/>
      <c r="R368" s="173"/>
      <c r="S368" s="173"/>
      <c r="T368" s="146"/>
      <c r="U368" s="146"/>
    </row>
    <row r="369" spans="1:21" ht="45" x14ac:dyDescent="0.25">
      <c r="B369" s="5"/>
      <c r="C369" s="128" t="s">
        <v>559</v>
      </c>
      <c r="D369" s="128" t="s">
        <v>560</v>
      </c>
      <c r="E369" s="128" t="s">
        <v>563</v>
      </c>
      <c r="F369" s="128" t="s">
        <v>564</v>
      </c>
      <c r="G369" s="265" t="s">
        <v>458</v>
      </c>
      <c r="I369" s="268"/>
      <c r="J369" s="173"/>
      <c r="K369" s="173"/>
      <c r="L369" s="173"/>
      <c r="M369" s="173"/>
      <c r="N369" s="173"/>
      <c r="O369" s="173"/>
      <c r="P369" s="173"/>
      <c r="Q369" s="173"/>
      <c r="R369" s="173"/>
      <c r="S369" s="173"/>
      <c r="T369" s="146"/>
      <c r="U369" s="146"/>
    </row>
    <row r="370" spans="1:21" x14ac:dyDescent="0.25">
      <c r="B370" s="5" t="s">
        <v>317</v>
      </c>
      <c r="C370" s="183">
        <f>COUNTIF('Customer Data entry'!D:D, "=1")</f>
        <v>2</v>
      </c>
      <c r="D370" s="183">
        <f>'Dot Surveys &amp;  Count'!B7</f>
        <v>11</v>
      </c>
      <c r="E370" s="183">
        <f t="shared" ref="E370:E376" si="8">D370+C370</f>
        <v>13</v>
      </c>
      <c r="F370" s="184">
        <f t="shared" ref="F370:F376" si="9">E370/$E$377</f>
        <v>8.7837837837837843E-2</v>
      </c>
      <c r="G370" s="284">
        <v>0</v>
      </c>
      <c r="I370" s="269"/>
      <c r="J370" s="173"/>
      <c r="K370" s="173"/>
      <c r="L370" s="173"/>
      <c r="M370" s="173"/>
      <c r="N370" s="173"/>
      <c r="O370" s="173"/>
      <c r="P370" s="173"/>
      <c r="Q370" s="173"/>
      <c r="R370" s="173"/>
      <c r="S370" s="173"/>
      <c r="T370" s="146"/>
      <c r="U370" s="146"/>
    </row>
    <row r="371" spans="1:21" x14ac:dyDescent="0.25">
      <c r="B371" s="5" t="s">
        <v>318</v>
      </c>
      <c r="C371" s="183">
        <f>COUNTIF('Customer Data entry'!D:D, "=2")</f>
        <v>4</v>
      </c>
      <c r="D371" s="183">
        <f>'Dot Surveys &amp;  Count'!B8</f>
        <v>78</v>
      </c>
      <c r="E371" s="183">
        <f t="shared" si="8"/>
        <v>82</v>
      </c>
      <c r="F371" s="184">
        <f t="shared" si="9"/>
        <v>0.55405405405405406</v>
      </c>
      <c r="G371" s="284">
        <v>13.68</v>
      </c>
      <c r="I371" s="269"/>
      <c r="J371" s="173"/>
      <c r="K371" s="173"/>
      <c r="L371" s="173"/>
      <c r="M371" s="173"/>
      <c r="N371" s="173"/>
      <c r="O371" s="173"/>
      <c r="P371" s="173"/>
      <c r="Q371" s="173"/>
      <c r="R371" s="173"/>
      <c r="S371" s="173"/>
      <c r="T371" s="146"/>
      <c r="U371" s="146"/>
    </row>
    <row r="372" spans="1:21" x14ac:dyDescent="0.25">
      <c r="B372" s="5" t="s">
        <v>319</v>
      </c>
      <c r="C372" s="183">
        <f>COUNTIF('Customer Data entry'!D:D, "=3")</f>
        <v>6</v>
      </c>
      <c r="D372" s="183">
        <f>'Dot Surveys &amp;  Count'!B9</f>
        <v>34</v>
      </c>
      <c r="E372" s="183">
        <f t="shared" si="8"/>
        <v>40</v>
      </c>
      <c r="F372" s="184">
        <f t="shared" si="9"/>
        <v>0.27027027027027029</v>
      </c>
      <c r="G372" s="284">
        <v>31.82</v>
      </c>
      <c r="I372" s="269"/>
      <c r="J372" s="173"/>
      <c r="K372" s="173"/>
      <c r="L372" s="173"/>
      <c r="M372" s="173"/>
      <c r="N372" s="173"/>
      <c r="O372" s="173"/>
      <c r="P372" s="173"/>
      <c r="Q372" s="173"/>
      <c r="R372" s="173"/>
      <c r="S372" s="173"/>
      <c r="T372" s="146"/>
      <c r="U372" s="146"/>
    </row>
    <row r="373" spans="1:21" x14ac:dyDescent="0.25">
      <c r="B373" s="5" t="s">
        <v>320</v>
      </c>
      <c r="C373" s="183">
        <f>COUNTIF('Customer Data entry'!D:D, "=4")</f>
        <v>3</v>
      </c>
      <c r="D373" s="183">
        <f>'Dot Surveys &amp;  Count'!B10</f>
        <v>3</v>
      </c>
      <c r="E373" s="183">
        <f t="shared" si="8"/>
        <v>6</v>
      </c>
      <c r="F373" s="184">
        <f t="shared" si="9"/>
        <v>4.0540540540540543E-2</v>
      </c>
      <c r="G373" s="284">
        <v>52.76</v>
      </c>
      <c r="I373" s="269"/>
      <c r="J373" s="173"/>
      <c r="K373" s="173"/>
      <c r="L373" s="173"/>
      <c r="M373" s="173"/>
      <c r="N373" s="173"/>
      <c r="O373" s="173"/>
      <c r="P373" s="173"/>
      <c r="Q373" s="173"/>
      <c r="R373" s="173"/>
      <c r="S373" s="173"/>
      <c r="T373" s="146"/>
      <c r="U373" s="146"/>
    </row>
    <row r="374" spans="1:21" x14ac:dyDescent="0.25">
      <c r="B374" s="5" t="s">
        <v>321</v>
      </c>
      <c r="C374" s="183">
        <f>COUNTIF('Customer Data entry'!D:D, "=5")</f>
        <v>3</v>
      </c>
      <c r="D374" s="183">
        <f>'Dot Surveys &amp;  Count'!B11</f>
        <v>2</v>
      </c>
      <c r="E374" s="183">
        <f t="shared" si="8"/>
        <v>5</v>
      </c>
      <c r="F374" s="184">
        <f t="shared" si="9"/>
        <v>3.3783783783783786E-2</v>
      </c>
      <c r="G374" s="284">
        <v>74.81</v>
      </c>
      <c r="I374" s="269"/>
      <c r="J374" s="173"/>
      <c r="K374" s="173"/>
      <c r="L374" s="173"/>
      <c r="M374" s="173"/>
      <c r="N374" s="173"/>
      <c r="O374" s="173"/>
      <c r="P374" s="173"/>
      <c r="Q374" s="173"/>
      <c r="R374" s="173"/>
      <c r="S374" s="173"/>
      <c r="T374" s="146"/>
      <c r="U374" s="146"/>
    </row>
    <row r="375" spans="1:21" x14ac:dyDescent="0.25">
      <c r="B375" s="5" t="s">
        <v>322</v>
      </c>
      <c r="C375" s="183">
        <f>COUNTIF('Customer Data entry'!D:D, "=6")</f>
        <v>1</v>
      </c>
      <c r="D375" s="183">
        <f>'Dot Surveys &amp;  Count'!B12</f>
        <v>0</v>
      </c>
      <c r="E375" s="183">
        <f t="shared" si="8"/>
        <v>1</v>
      </c>
      <c r="F375" s="184">
        <f t="shared" si="9"/>
        <v>6.7567567567567571E-3</v>
      </c>
      <c r="G375" s="284">
        <v>98.6</v>
      </c>
      <c r="I375" s="269"/>
      <c r="J375" s="173"/>
      <c r="K375" s="173"/>
      <c r="L375" s="173"/>
      <c r="M375" s="173"/>
      <c r="N375" s="173"/>
      <c r="O375" s="173"/>
      <c r="P375" s="173"/>
      <c r="Q375" s="173"/>
      <c r="R375" s="173"/>
      <c r="S375" s="173"/>
      <c r="T375" s="146"/>
      <c r="U375" s="146"/>
    </row>
    <row r="376" spans="1:21" x14ac:dyDescent="0.25">
      <c r="B376" s="91" t="s">
        <v>459</v>
      </c>
      <c r="C376" s="183">
        <f>COUNTIF('Customer Data entry'!D:D, "=7")</f>
        <v>1</v>
      </c>
      <c r="D376" s="183">
        <f>'Dot Surveys &amp;  Count'!B13</f>
        <v>0</v>
      </c>
      <c r="E376" s="183">
        <f t="shared" si="8"/>
        <v>1</v>
      </c>
      <c r="F376" s="184">
        <f t="shared" si="9"/>
        <v>6.7567567567567571E-3</v>
      </c>
      <c r="G376" s="284">
        <v>184.54</v>
      </c>
      <c r="I376" s="269"/>
      <c r="J376" s="173"/>
      <c r="K376" s="173"/>
      <c r="L376" s="173"/>
      <c r="M376" s="173"/>
      <c r="N376" s="173"/>
      <c r="O376" s="173"/>
      <c r="P376" s="173"/>
      <c r="Q376" s="173"/>
      <c r="R376" s="173"/>
      <c r="S376" s="173"/>
      <c r="T376" s="146"/>
      <c r="U376" s="146"/>
    </row>
    <row r="377" spans="1:21" x14ac:dyDescent="0.25">
      <c r="A377" s="5"/>
      <c r="B377" s="5"/>
      <c r="C377" s="183"/>
      <c r="D377" s="183"/>
      <c r="E377" s="283">
        <f>SUM(E370:E376)</f>
        <v>148</v>
      </c>
      <c r="F377" s="183"/>
      <c r="G377" s="183"/>
      <c r="I377" s="187"/>
      <c r="J377" s="173"/>
      <c r="K377" s="173"/>
      <c r="L377" s="173"/>
      <c r="M377" s="173"/>
      <c r="N377" s="173"/>
      <c r="O377" s="173"/>
      <c r="P377" s="173"/>
      <c r="Q377" s="173"/>
      <c r="R377" s="173"/>
      <c r="S377" s="173"/>
      <c r="T377" s="146"/>
      <c r="U377" s="146"/>
    </row>
    <row r="378" spans="1:21" x14ac:dyDescent="0.25">
      <c r="A378" s="5"/>
      <c r="B378" s="5"/>
      <c r="C378" s="5"/>
      <c r="D378" s="5"/>
      <c r="E378" s="5"/>
      <c r="F378" s="5"/>
      <c r="G378" s="5"/>
      <c r="H378" s="5"/>
      <c r="I378" s="187"/>
      <c r="J378" s="173"/>
      <c r="K378" s="173"/>
      <c r="L378" s="173"/>
      <c r="M378" s="173"/>
      <c r="N378" s="173"/>
      <c r="O378" s="173"/>
      <c r="P378" s="173"/>
      <c r="Q378" s="173"/>
      <c r="R378" s="173"/>
      <c r="S378" s="173"/>
      <c r="T378" s="146"/>
      <c r="U378" s="146"/>
    </row>
    <row r="379" spans="1:21" x14ac:dyDescent="0.25">
      <c r="A379" s="5"/>
      <c r="B379" s="5"/>
      <c r="C379" s="5"/>
      <c r="D379" s="5"/>
      <c r="E379" s="5"/>
      <c r="F379" s="5"/>
      <c r="G379" s="5"/>
      <c r="H379" s="5"/>
      <c r="I379" s="187"/>
      <c r="J379" s="173"/>
      <c r="K379" s="173"/>
      <c r="L379" s="173"/>
      <c r="M379" s="173"/>
      <c r="N379" s="173"/>
      <c r="O379" s="173"/>
      <c r="P379" s="173"/>
      <c r="Q379" s="173"/>
      <c r="R379" s="173"/>
      <c r="S379" s="173"/>
      <c r="T379" s="146"/>
      <c r="U379" s="146"/>
    </row>
    <row r="380" spans="1:21" x14ac:dyDescent="0.25">
      <c r="A380" s="5"/>
      <c r="B380" s="5"/>
      <c r="C380" s="5"/>
      <c r="D380" s="5"/>
      <c r="E380" s="5"/>
      <c r="F380" s="5"/>
      <c r="G380" s="5"/>
      <c r="H380" s="5"/>
      <c r="I380" s="187"/>
      <c r="J380" s="173"/>
      <c r="K380" s="173"/>
      <c r="L380" s="280"/>
      <c r="M380" s="312" t="s">
        <v>457</v>
      </c>
      <c r="N380" s="313">
        <f>SUMPRODUCT(C370:C376,G370:G376)/SUM(C370:C376)</f>
        <v>45.5745</v>
      </c>
      <c r="O380" s="173"/>
      <c r="P380" s="173"/>
      <c r="Q380" s="173"/>
      <c r="R380" s="173"/>
      <c r="S380" s="173"/>
      <c r="T380" s="146"/>
      <c r="U380" s="146"/>
    </row>
    <row r="381" spans="1:21" x14ac:dyDescent="0.25">
      <c r="A381" s="5"/>
      <c r="B381" s="5"/>
      <c r="C381" s="5"/>
      <c r="D381" s="5"/>
      <c r="E381" s="5"/>
      <c r="F381" s="5"/>
      <c r="G381" s="5"/>
      <c r="H381" s="5"/>
      <c r="I381" s="187"/>
      <c r="J381" s="173"/>
      <c r="K381" s="173"/>
      <c r="L381" s="173"/>
      <c r="M381" s="173"/>
      <c r="N381" s="173"/>
      <c r="O381" s="173"/>
      <c r="P381" s="173"/>
      <c r="Q381" s="173"/>
      <c r="R381" s="173"/>
      <c r="S381" s="173"/>
      <c r="T381" s="146"/>
      <c r="U381" s="146"/>
    </row>
    <row r="382" spans="1:21" x14ac:dyDescent="0.25">
      <c r="A382" s="279" t="s">
        <v>819</v>
      </c>
      <c r="B382" s="279"/>
      <c r="C382" s="279"/>
      <c r="D382" s="279"/>
      <c r="E382" s="279"/>
      <c r="F382" s="279"/>
      <c r="G382" s="279"/>
      <c r="H382" s="279"/>
      <c r="I382" s="279"/>
      <c r="J382" s="279" t="str">
        <f>A382</f>
        <v>CS#4: Destination Trip</v>
      </c>
      <c r="K382" s="279"/>
      <c r="L382" s="279"/>
      <c r="M382" s="279"/>
      <c r="N382" s="279"/>
      <c r="O382" s="279"/>
      <c r="P382" s="279"/>
      <c r="Q382" s="279"/>
      <c r="R382" s="279"/>
      <c r="S382" s="279"/>
      <c r="T382" s="146"/>
      <c r="U382" s="146"/>
    </row>
    <row r="383" spans="1:21" x14ac:dyDescent="0.25">
      <c r="A383" s="5"/>
      <c r="B383" s="5"/>
      <c r="C383" s="5"/>
      <c r="D383" s="5"/>
      <c r="E383" s="5"/>
      <c r="F383" s="5"/>
      <c r="G383" s="5"/>
      <c r="H383" s="5"/>
      <c r="I383" s="187"/>
      <c r="J383" s="173"/>
      <c r="K383" s="173"/>
      <c r="L383" s="173"/>
      <c r="M383" s="173"/>
      <c r="N383" s="173"/>
      <c r="O383" s="173"/>
      <c r="P383" s="173"/>
      <c r="Q383" s="173"/>
      <c r="R383" s="173"/>
      <c r="S383" s="173"/>
      <c r="T383" s="146"/>
      <c r="U383" s="146"/>
    </row>
    <row r="384" spans="1:21" ht="15.75" customHeight="1" x14ac:dyDescent="0.25">
      <c r="B384" s="5"/>
      <c r="C384" s="5" t="s">
        <v>95</v>
      </c>
      <c r="D384" s="5" t="s">
        <v>97</v>
      </c>
      <c r="E384" s="5"/>
      <c r="F384" s="5"/>
      <c r="G384" s="5"/>
      <c r="H384" s="5"/>
      <c r="I384" s="187"/>
      <c r="J384" s="173"/>
      <c r="K384" s="173"/>
      <c r="L384" s="173"/>
      <c r="M384" s="173"/>
      <c r="N384" s="274"/>
      <c r="O384" s="173"/>
      <c r="P384" s="173"/>
      <c r="Q384" s="173"/>
      <c r="R384" s="173"/>
      <c r="S384" s="173"/>
      <c r="T384" s="146"/>
      <c r="U384" s="146"/>
    </row>
    <row r="385" spans="1:21" ht="30" customHeight="1" x14ac:dyDescent="0.25">
      <c r="B385" s="5" t="s">
        <v>195</v>
      </c>
      <c r="C385" s="183">
        <f>COUNTIF('Customer Data entry'!E:E, "=1")</f>
        <v>15</v>
      </c>
      <c r="D385" s="184">
        <f>C385/'Customer Data entry'!$B$1</f>
        <v>0.75</v>
      </c>
      <c r="E385" s="5"/>
      <c r="F385" s="5"/>
      <c r="G385" s="5"/>
      <c r="H385" s="5"/>
      <c r="I385" s="187"/>
      <c r="J385" s="173"/>
      <c r="K385" s="497" t="s">
        <v>657</v>
      </c>
      <c r="L385" s="497"/>
      <c r="M385" s="497"/>
      <c r="N385" s="311">
        <f>D385</f>
        <v>0.75</v>
      </c>
      <c r="O385" s="173"/>
      <c r="P385" s="173"/>
      <c r="Q385" s="173"/>
      <c r="R385" s="173"/>
      <c r="S385" s="173"/>
      <c r="T385" s="146"/>
      <c r="U385" s="146"/>
    </row>
    <row r="386" spans="1:21" x14ac:dyDescent="0.25">
      <c r="B386" s="5" t="s">
        <v>196</v>
      </c>
      <c r="C386" s="183">
        <f>COUNTIF('Customer Data entry'!E:E, "=2")</f>
        <v>5</v>
      </c>
      <c r="D386" s="184">
        <f>C386/'Customer Data entry'!$B$1</f>
        <v>0.25</v>
      </c>
      <c r="E386" s="5"/>
      <c r="F386" s="5"/>
      <c r="G386" s="5"/>
      <c r="H386" s="5"/>
      <c r="I386" s="187"/>
      <c r="J386" s="173"/>
      <c r="K386" s="173"/>
      <c r="L386" s="173"/>
      <c r="M386" s="173"/>
      <c r="N386" s="173"/>
      <c r="O386" s="173"/>
      <c r="P386" s="173"/>
      <c r="Q386" s="173"/>
      <c r="R386" s="173"/>
      <c r="S386" s="173"/>
      <c r="T386" s="146"/>
      <c r="U386" s="146"/>
    </row>
    <row r="387" spans="1:21" x14ac:dyDescent="0.25">
      <c r="A387" s="5"/>
      <c r="B387" s="5"/>
      <c r="C387" s="5"/>
      <c r="D387" s="5"/>
      <c r="E387" s="5"/>
      <c r="F387" s="5"/>
      <c r="G387" s="5"/>
      <c r="H387" s="5"/>
      <c r="I387" s="187"/>
      <c r="J387" s="173"/>
      <c r="K387" s="173"/>
      <c r="L387" s="173"/>
      <c r="M387" s="173"/>
      <c r="N387" s="173"/>
      <c r="O387" s="173"/>
      <c r="P387" s="173"/>
      <c r="Q387" s="173"/>
      <c r="R387" s="173"/>
      <c r="S387" s="173"/>
      <c r="T387" s="146"/>
      <c r="U387" s="146"/>
    </row>
    <row r="388" spans="1:21" x14ac:dyDescent="0.25">
      <c r="A388" s="5"/>
      <c r="B388" s="5"/>
      <c r="C388" s="5"/>
      <c r="D388" s="5"/>
      <c r="E388" s="5"/>
      <c r="F388" s="5"/>
      <c r="G388" s="5"/>
      <c r="H388" s="5"/>
      <c r="I388" s="187"/>
      <c r="J388" s="173"/>
      <c r="K388" s="173"/>
      <c r="L388" s="173"/>
      <c r="M388" s="173"/>
      <c r="N388" s="173"/>
      <c r="O388" s="173"/>
      <c r="P388" s="173"/>
      <c r="Q388" s="173"/>
      <c r="R388" s="173"/>
      <c r="S388" s="173"/>
      <c r="T388" s="146"/>
      <c r="U388" s="146"/>
    </row>
    <row r="389" spans="1:21" x14ac:dyDescent="0.25">
      <c r="A389" s="279" t="s">
        <v>820</v>
      </c>
      <c r="B389" s="279"/>
      <c r="C389" s="279"/>
      <c r="D389" s="279"/>
      <c r="E389" s="279"/>
      <c r="F389" s="279"/>
      <c r="G389" s="279"/>
      <c r="H389" s="279"/>
      <c r="I389" s="279"/>
      <c r="J389" s="279" t="str">
        <f>A389</f>
        <v>CS#5: Distance traveled</v>
      </c>
      <c r="K389" s="279"/>
      <c r="L389" s="279"/>
      <c r="M389" s="279"/>
      <c r="N389" s="279"/>
      <c r="O389" s="279"/>
      <c r="P389" s="279"/>
      <c r="Q389" s="279"/>
      <c r="R389" s="279"/>
      <c r="S389" s="279"/>
      <c r="T389" s="146"/>
      <c r="U389" s="146"/>
    </row>
    <row r="390" spans="1:21" x14ac:dyDescent="0.25">
      <c r="A390" s="5"/>
      <c r="B390" s="5"/>
      <c r="C390" s="5"/>
      <c r="D390" s="5"/>
      <c r="E390" s="5"/>
      <c r="F390" s="5"/>
      <c r="G390" s="5"/>
      <c r="H390" s="5"/>
      <c r="I390" s="187"/>
      <c r="J390" s="173"/>
      <c r="K390" s="173"/>
      <c r="L390" s="173"/>
      <c r="M390" s="173"/>
      <c r="N390" s="173"/>
      <c r="O390" s="173"/>
      <c r="P390" s="173"/>
      <c r="Q390" s="173"/>
      <c r="R390" s="173"/>
      <c r="S390" s="173"/>
      <c r="T390" s="146"/>
      <c r="U390" s="146"/>
    </row>
    <row r="391" spans="1:21" x14ac:dyDescent="0.25">
      <c r="B391" s="5"/>
      <c r="C391" s="5" t="s">
        <v>95</v>
      </c>
      <c r="D391" s="5" t="s">
        <v>97</v>
      </c>
      <c r="E391" s="263" t="s">
        <v>658</v>
      </c>
      <c r="F391" s="5"/>
      <c r="G391" s="5"/>
      <c r="H391" s="5"/>
      <c r="I391" s="187"/>
      <c r="J391" s="173"/>
      <c r="K391" s="173"/>
      <c r="L391" s="173"/>
      <c r="M391" s="173"/>
      <c r="N391" s="173"/>
      <c r="O391" s="173"/>
      <c r="P391" s="173"/>
      <c r="Q391" s="173"/>
      <c r="R391" s="173"/>
      <c r="S391" s="173"/>
      <c r="T391" s="146"/>
      <c r="U391" s="146"/>
    </row>
    <row r="392" spans="1:21" x14ac:dyDescent="0.25">
      <c r="B392" s="91" t="s">
        <v>460</v>
      </c>
      <c r="C392" s="183">
        <f>COUNTIF('Customer Data entry'!F:F, "=1")</f>
        <v>3</v>
      </c>
      <c r="D392" s="184">
        <f>C392/'Customer Data entry'!$B$1</f>
        <v>0.15</v>
      </c>
      <c r="E392" s="183">
        <v>1</v>
      </c>
      <c r="F392" s="5"/>
      <c r="G392" s="5"/>
      <c r="H392" s="5"/>
      <c r="I392" s="187"/>
      <c r="J392" s="173"/>
      <c r="K392" s="173"/>
      <c r="L392" s="173"/>
      <c r="M392" s="173"/>
      <c r="N392" s="173"/>
      <c r="O392" s="173"/>
      <c r="P392" s="173"/>
      <c r="Q392" s="173"/>
      <c r="R392" s="173"/>
      <c r="S392" s="173"/>
      <c r="T392" s="146"/>
      <c r="U392" s="146"/>
    </row>
    <row r="393" spans="1:21" x14ac:dyDescent="0.25">
      <c r="B393" s="5" t="s">
        <v>325</v>
      </c>
      <c r="C393" s="183">
        <f>COUNTIF('Customer Data entry'!F:F, "=2")</f>
        <v>3</v>
      </c>
      <c r="D393" s="184">
        <f>C393/'Customer Data entry'!$B$1</f>
        <v>0.15</v>
      </c>
      <c r="E393" s="183">
        <v>3</v>
      </c>
      <c r="F393" s="5"/>
      <c r="G393" s="5"/>
      <c r="H393" s="5"/>
      <c r="I393" s="187"/>
      <c r="J393" s="173"/>
      <c r="K393" s="173"/>
      <c r="L393" s="173"/>
      <c r="M393" s="173"/>
      <c r="N393" s="173"/>
      <c r="O393" s="173"/>
      <c r="P393" s="173"/>
      <c r="Q393" s="173"/>
      <c r="R393" s="173"/>
      <c r="S393" s="173"/>
      <c r="T393" s="146"/>
      <c r="U393" s="146"/>
    </row>
    <row r="394" spans="1:21" x14ac:dyDescent="0.25">
      <c r="B394" s="5" t="s">
        <v>326</v>
      </c>
      <c r="C394" s="183">
        <f>COUNTIF('Customer Data entry'!F:F, "=3")</f>
        <v>5</v>
      </c>
      <c r="D394" s="184">
        <f>C394/'Customer Data entry'!$B$1</f>
        <v>0.25</v>
      </c>
      <c r="E394" s="183">
        <v>8</v>
      </c>
      <c r="F394" s="5"/>
      <c r="G394" s="5"/>
      <c r="H394" s="5"/>
      <c r="I394" s="187"/>
      <c r="J394" s="173"/>
      <c r="K394" s="173"/>
      <c r="L394" s="173"/>
      <c r="M394" s="173"/>
      <c r="N394" s="173"/>
      <c r="O394" s="173"/>
      <c r="P394" s="173"/>
      <c r="Q394" s="173"/>
      <c r="R394" s="173"/>
      <c r="S394" s="173"/>
      <c r="T394" s="146"/>
      <c r="U394" s="146"/>
    </row>
    <row r="395" spans="1:21" x14ac:dyDescent="0.25">
      <c r="B395" s="5" t="s">
        <v>327</v>
      </c>
      <c r="C395" s="183">
        <f>COUNTIF('Customer Data entry'!F:F, "=4")</f>
        <v>4</v>
      </c>
      <c r="D395" s="184">
        <f>C395/'Customer Data entry'!$B$1</f>
        <v>0.2</v>
      </c>
      <c r="E395" s="183">
        <v>20</v>
      </c>
      <c r="F395" s="5"/>
      <c r="G395" s="5"/>
      <c r="H395" s="5"/>
      <c r="I395" s="187"/>
      <c r="J395" s="173"/>
      <c r="K395" s="173"/>
      <c r="L395" s="173"/>
      <c r="M395" s="173"/>
      <c r="N395" s="173"/>
      <c r="O395" s="173"/>
      <c r="P395" s="173"/>
      <c r="Q395" s="173"/>
      <c r="R395" s="173"/>
      <c r="S395" s="173"/>
      <c r="T395" s="146"/>
      <c r="U395" s="146"/>
    </row>
    <row r="396" spans="1:21" x14ac:dyDescent="0.25">
      <c r="B396" s="5" t="s">
        <v>328</v>
      </c>
      <c r="C396" s="183">
        <f>COUNTIF('Customer Data entry'!F:F, "=5")</f>
        <v>2</v>
      </c>
      <c r="D396" s="184">
        <f>C396/'Customer Data entry'!$B$1</f>
        <v>0.1</v>
      </c>
      <c r="E396" s="183">
        <v>55</v>
      </c>
      <c r="F396" s="5"/>
      <c r="G396" s="5"/>
      <c r="H396" s="5"/>
      <c r="I396" s="187"/>
      <c r="J396" s="173"/>
      <c r="K396" s="173"/>
      <c r="L396" s="173"/>
      <c r="M396" s="173"/>
      <c r="N396" s="173"/>
      <c r="O396" s="173"/>
      <c r="P396" s="173"/>
      <c r="Q396" s="173"/>
      <c r="R396" s="173"/>
      <c r="S396" s="173"/>
      <c r="T396" s="146"/>
      <c r="U396" s="146"/>
    </row>
    <row r="397" spans="1:21" x14ac:dyDescent="0.25">
      <c r="B397" s="91" t="s">
        <v>461</v>
      </c>
      <c r="C397" s="183">
        <f>COUNTIF('Customer Data entry'!F:F, "=6")</f>
        <v>1</v>
      </c>
      <c r="D397" s="184">
        <f>C397/'Customer Data entry'!$B$1</f>
        <v>0.05</v>
      </c>
      <c r="E397" s="183">
        <v>80</v>
      </c>
      <c r="F397" s="5"/>
      <c r="G397" s="5"/>
      <c r="H397" s="5"/>
      <c r="I397" s="187"/>
      <c r="J397" s="173"/>
      <c r="K397" s="173"/>
      <c r="L397" s="173"/>
      <c r="M397" s="173"/>
      <c r="N397" s="173"/>
      <c r="O397" s="173"/>
      <c r="P397" s="173"/>
      <c r="Q397" s="173"/>
      <c r="R397" s="173"/>
      <c r="S397" s="173"/>
      <c r="T397" s="146"/>
      <c r="U397" s="146"/>
    </row>
    <row r="398" spans="1:21" x14ac:dyDescent="0.25">
      <c r="B398" s="91" t="s">
        <v>462</v>
      </c>
      <c r="C398" s="183">
        <f>COUNTIF('Customer Data entry'!F:F, "=7")</f>
        <v>2</v>
      </c>
      <c r="D398" s="184">
        <f>C398/'Customer Data entry'!$B$1</f>
        <v>0.1</v>
      </c>
      <c r="E398" s="183"/>
      <c r="F398" s="5"/>
      <c r="G398" s="5"/>
      <c r="H398" s="5"/>
      <c r="I398" s="187"/>
      <c r="J398" s="173"/>
      <c r="K398" s="173"/>
      <c r="L398" s="173"/>
      <c r="M398" s="173"/>
      <c r="N398" s="173"/>
      <c r="O398" s="173"/>
      <c r="P398" s="173"/>
      <c r="Q398" s="173"/>
      <c r="R398" s="173"/>
      <c r="S398" s="173"/>
      <c r="T398" s="146"/>
      <c r="U398" s="146"/>
    </row>
    <row r="399" spans="1:21" x14ac:dyDescent="0.25">
      <c r="A399" s="5"/>
      <c r="B399" s="5"/>
      <c r="C399" s="5"/>
      <c r="D399" s="5"/>
      <c r="E399" s="5"/>
      <c r="F399" s="5"/>
      <c r="G399" s="5"/>
      <c r="H399" s="5"/>
      <c r="I399" s="187"/>
      <c r="J399" s="173"/>
      <c r="K399" s="173"/>
      <c r="L399" s="173"/>
      <c r="M399" s="173"/>
      <c r="N399" s="173"/>
      <c r="O399" s="173"/>
      <c r="P399" s="173"/>
      <c r="Q399" s="173"/>
      <c r="R399" s="173"/>
      <c r="S399" s="173"/>
      <c r="T399" s="146"/>
      <c r="U399" s="146"/>
    </row>
    <row r="400" spans="1:21" x14ac:dyDescent="0.25">
      <c r="A400" s="5"/>
      <c r="B400" s="5"/>
      <c r="C400" s="5"/>
      <c r="D400" s="5"/>
      <c r="E400" s="5"/>
      <c r="F400" s="5"/>
      <c r="G400" s="5"/>
      <c r="H400" s="5"/>
      <c r="I400" s="187"/>
      <c r="J400" s="173"/>
      <c r="K400" s="280"/>
      <c r="L400" s="280"/>
      <c r="M400" s="280"/>
      <c r="N400" s="446" t="s">
        <v>1079</v>
      </c>
      <c r="O400" s="300">
        <f>SUM(D392:D394)</f>
        <v>0.55000000000000004</v>
      </c>
      <c r="P400" s="173"/>
      <c r="Q400" s="173"/>
      <c r="R400" s="173"/>
      <c r="S400" s="173"/>
      <c r="T400" s="146"/>
      <c r="U400" s="146"/>
    </row>
    <row r="401" spans="1:21" ht="13.5" customHeight="1" x14ac:dyDescent="0.25">
      <c r="A401" s="5"/>
      <c r="B401" s="5"/>
      <c r="C401" s="5"/>
      <c r="D401" s="5"/>
      <c r="E401" s="5"/>
      <c r="F401" s="5"/>
      <c r="G401" s="5"/>
      <c r="H401" s="5"/>
      <c r="I401" s="187"/>
      <c r="J401" s="173"/>
      <c r="K401" s="280"/>
      <c r="L401" s="314"/>
      <c r="M401" s="314"/>
      <c r="N401" s="446" t="s">
        <v>1080</v>
      </c>
      <c r="O401" s="453">
        <f>SUMPRODUCT(D392:D397,E392:E397)</f>
        <v>16.100000000000001</v>
      </c>
      <c r="P401" s="173"/>
      <c r="Q401" s="173"/>
      <c r="R401" s="173"/>
      <c r="S401" s="173"/>
      <c r="T401" s="146"/>
      <c r="U401" s="146"/>
    </row>
    <row r="402" spans="1:21" x14ac:dyDescent="0.25">
      <c r="A402" s="5"/>
      <c r="B402" s="5"/>
      <c r="C402" s="5"/>
      <c r="D402" s="5"/>
      <c r="E402" s="5"/>
      <c r="F402" s="5"/>
      <c r="G402" s="5"/>
      <c r="H402" s="5"/>
      <c r="I402" s="187"/>
      <c r="J402" s="173"/>
      <c r="K402" s="173"/>
      <c r="L402" s="173"/>
      <c r="M402" s="173"/>
      <c r="N402" s="173"/>
      <c r="O402" s="173"/>
      <c r="P402" s="173"/>
      <c r="Q402" s="173"/>
      <c r="R402" s="173"/>
      <c r="S402" s="173"/>
      <c r="T402" s="146"/>
      <c r="U402" s="146"/>
    </row>
    <row r="403" spans="1:21" x14ac:dyDescent="0.25">
      <c r="A403" s="279" t="s">
        <v>821</v>
      </c>
      <c r="B403" s="279"/>
      <c r="C403" s="279"/>
      <c r="D403" s="279"/>
      <c r="E403" s="279"/>
      <c r="F403" s="279"/>
      <c r="G403" s="279"/>
      <c r="H403" s="279"/>
      <c r="I403" s="279"/>
      <c r="J403" s="279" t="str">
        <f>A403</f>
        <v>CS#6: Additional Shopping Nearby</v>
      </c>
      <c r="K403" s="279"/>
      <c r="L403" s="279"/>
      <c r="M403" s="279"/>
      <c r="N403" s="279"/>
      <c r="O403" s="279"/>
      <c r="P403" s="279"/>
      <c r="Q403" s="279"/>
      <c r="R403" s="279"/>
      <c r="S403" s="279"/>
      <c r="T403" s="146"/>
      <c r="U403" s="146"/>
    </row>
    <row r="404" spans="1:21" s="266" customFormat="1" x14ac:dyDescent="0.25">
      <c r="B404" s="104"/>
      <c r="C404" s="104" t="s">
        <v>95</v>
      </c>
      <c r="D404" s="104" t="s">
        <v>97</v>
      </c>
      <c r="E404" s="104"/>
      <c r="F404" s="104"/>
      <c r="G404" s="104"/>
      <c r="H404" s="104"/>
      <c r="I404" s="270"/>
      <c r="J404" s="267"/>
      <c r="K404" s="267"/>
      <c r="L404" s="267"/>
      <c r="M404" s="267"/>
      <c r="N404" s="267"/>
      <c r="O404" s="267"/>
      <c r="P404" s="267"/>
      <c r="Q404" s="267"/>
      <c r="R404" s="267"/>
      <c r="S404" s="267"/>
      <c r="T404" s="146"/>
      <c r="U404" s="146"/>
    </row>
    <row r="405" spans="1:21" s="266" customFormat="1" ht="33.75" customHeight="1" x14ac:dyDescent="0.25">
      <c r="B405" s="104" t="s">
        <v>195</v>
      </c>
      <c r="C405" s="285">
        <f>COUNTIF('Customer Data entry'!G:G, "=1")</f>
        <v>9</v>
      </c>
      <c r="D405" s="286">
        <v>0.45</v>
      </c>
      <c r="E405" s="104"/>
      <c r="F405" s="104"/>
      <c r="G405" s="104"/>
      <c r="H405" s="104"/>
      <c r="I405" s="270"/>
      <c r="J405" s="267"/>
      <c r="K405" s="499" t="s">
        <v>659</v>
      </c>
      <c r="L405" s="499"/>
      <c r="M405" s="499"/>
      <c r="N405" s="274"/>
      <c r="O405" s="267"/>
      <c r="P405" s="267"/>
      <c r="Q405" s="267"/>
      <c r="R405" s="267"/>
      <c r="S405" s="267"/>
      <c r="T405" s="146"/>
      <c r="U405" s="146"/>
    </row>
    <row r="406" spans="1:21" s="266" customFormat="1" x14ac:dyDescent="0.25">
      <c r="B406" s="104" t="s">
        <v>196</v>
      </c>
      <c r="C406" s="285">
        <f>COUNTIF('Customer Data entry'!G:G, "=2")</f>
        <v>11</v>
      </c>
      <c r="D406" s="286">
        <v>0.55000000000000004</v>
      </c>
      <c r="E406" s="104"/>
      <c r="F406" s="104"/>
      <c r="G406" s="104"/>
      <c r="H406" s="104"/>
      <c r="I406" s="270"/>
      <c r="J406" s="267"/>
      <c r="K406" s="280"/>
      <c r="L406" s="280"/>
      <c r="M406" s="315">
        <f>D406</f>
        <v>0.55000000000000004</v>
      </c>
      <c r="N406" s="272"/>
      <c r="O406" s="267"/>
      <c r="P406" s="267"/>
      <c r="Q406" s="267"/>
      <c r="R406" s="267"/>
      <c r="S406" s="267"/>
      <c r="T406" s="146"/>
      <c r="U406" s="146"/>
    </row>
    <row r="407" spans="1:21" s="266" customFormat="1" x14ac:dyDescent="0.25">
      <c r="B407" s="104"/>
      <c r="C407" s="285"/>
      <c r="D407" s="286"/>
      <c r="E407" s="104"/>
      <c r="F407" s="104"/>
      <c r="G407" s="104"/>
      <c r="H407" s="104"/>
      <c r="I407" s="270"/>
      <c r="J407" s="267"/>
      <c r="K407" s="272"/>
      <c r="L407" s="272"/>
      <c r="M407" s="272"/>
      <c r="N407" s="272"/>
      <c r="O407" s="267"/>
      <c r="P407" s="267"/>
      <c r="Q407" s="267"/>
      <c r="R407" s="267"/>
      <c r="S407" s="267"/>
      <c r="T407" s="146"/>
      <c r="U407" s="146"/>
    </row>
    <row r="408" spans="1:21" s="266" customFormat="1" x14ac:dyDescent="0.25">
      <c r="B408" s="104"/>
      <c r="C408" s="285"/>
      <c r="D408" s="286"/>
      <c r="E408" s="104"/>
      <c r="F408" s="104"/>
      <c r="G408" s="104"/>
      <c r="H408" s="104"/>
      <c r="I408" s="270"/>
      <c r="J408" s="267"/>
      <c r="K408" s="272"/>
      <c r="L408" s="272"/>
      <c r="M408" s="272"/>
      <c r="N408" s="272"/>
      <c r="O408" s="267"/>
      <c r="P408" s="267"/>
      <c r="Q408" s="267"/>
      <c r="R408" s="267"/>
      <c r="S408" s="267"/>
      <c r="T408" s="146"/>
      <c r="U408" s="146"/>
    </row>
    <row r="409" spans="1:21" s="266" customFormat="1" x14ac:dyDescent="0.25">
      <c r="A409" s="104"/>
      <c r="B409" s="104"/>
      <c r="C409" s="104"/>
      <c r="D409" s="104"/>
      <c r="E409" s="104"/>
      <c r="F409" s="104"/>
      <c r="G409" s="104"/>
      <c r="H409" s="104"/>
      <c r="I409" s="270"/>
      <c r="J409" s="267"/>
      <c r="K409" s="267"/>
      <c r="L409" s="267"/>
      <c r="M409" s="267"/>
      <c r="N409" s="267"/>
      <c r="O409" s="267"/>
      <c r="P409" s="267"/>
      <c r="Q409" s="267"/>
      <c r="R409" s="267"/>
      <c r="S409" s="267"/>
      <c r="T409" s="146"/>
      <c r="U409" s="146"/>
    </row>
    <row r="410" spans="1:21" x14ac:dyDescent="0.25">
      <c r="A410" s="279" t="s">
        <v>822</v>
      </c>
      <c r="B410" s="279"/>
      <c r="C410" s="279"/>
      <c r="D410" s="279"/>
      <c r="E410" s="279"/>
      <c r="F410" s="279"/>
      <c r="G410" s="279"/>
      <c r="H410" s="279"/>
      <c r="I410" s="279"/>
      <c r="J410" s="279" t="str">
        <f>A410</f>
        <v>CS#7: Anticipated spend at local businesses</v>
      </c>
      <c r="K410" s="279"/>
      <c r="L410" s="279"/>
      <c r="M410" s="279"/>
      <c r="N410" s="279"/>
      <c r="O410" s="279"/>
      <c r="P410" s="279"/>
      <c r="Q410" s="279"/>
      <c r="R410" s="279"/>
      <c r="S410" s="279"/>
      <c r="T410" s="146"/>
      <c r="U410" s="146"/>
    </row>
    <row r="411" spans="1:21" s="266" customFormat="1" ht="90" customHeight="1" x14ac:dyDescent="0.25">
      <c r="B411" s="104"/>
      <c r="C411" s="128" t="s">
        <v>559</v>
      </c>
      <c r="D411" s="108" t="s">
        <v>554</v>
      </c>
      <c r="E411" s="108" t="s">
        <v>555</v>
      </c>
      <c r="F411" s="125" t="s">
        <v>458</v>
      </c>
      <c r="G411" s="291" t="s">
        <v>671</v>
      </c>
      <c r="H411" s="104"/>
      <c r="I411" s="270"/>
      <c r="J411" s="267"/>
      <c r="K411" s="267"/>
      <c r="L411" s="267"/>
      <c r="M411" s="267"/>
      <c r="N411" s="267"/>
      <c r="O411" s="267"/>
      <c r="P411" s="267"/>
      <c r="Q411" s="267"/>
      <c r="R411" s="267"/>
      <c r="S411" s="267"/>
      <c r="T411" s="146"/>
      <c r="U411" s="146"/>
    </row>
    <row r="412" spans="1:21" s="266" customFormat="1" x14ac:dyDescent="0.25">
      <c r="B412" s="118">
        <v>0</v>
      </c>
      <c r="C412" s="285">
        <f>COUNTIF('Customer Data entry'!H:H, "=1")</f>
        <v>1</v>
      </c>
      <c r="D412" s="286">
        <f t="shared" ref="D412:D418" si="10">C412/$C$420</f>
        <v>0.1111111111111111</v>
      </c>
      <c r="E412" s="286">
        <v>0.05</v>
      </c>
      <c r="F412" s="287">
        <v>0</v>
      </c>
      <c r="G412" s="288">
        <f t="shared" ref="G412:G418" si="11">F412*C412</f>
        <v>0</v>
      </c>
      <c r="H412" s="104"/>
      <c r="I412" s="270"/>
      <c r="J412" s="267"/>
      <c r="K412" s="267"/>
      <c r="L412" s="267"/>
      <c r="M412" s="267"/>
      <c r="N412" s="267"/>
      <c r="O412" s="267"/>
      <c r="P412" s="267"/>
      <c r="Q412" s="267"/>
      <c r="R412" s="267"/>
      <c r="S412" s="267"/>
      <c r="T412" s="146"/>
      <c r="U412" s="146"/>
    </row>
    <row r="413" spans="1:21" s="266" customFormat="1" x14ac:dyDescent="0.25">
      <c r="B413" s="104" t="s">
        <v>318</v>
      </c>
      <c r="C413" s="285">
        <f>COUNTIF('Customer Data entry'!H:H, "=2")</f>
        <v>3</v>
      </c>
      <c r="D413" s="286">
        <f t="shared" si="10"/>
        <v>0.33333333333333331</v>
      </c>
      <c r="E413" s="286">
        <v>0.15</v>
      </c>
      <c r="F413" s="287">
        <v>13.973764258555132</v>
      </c>
      <c r="G413" s="288">
        <f t="shared" si="11"/>
        <v>41.921292775665393</v>
      </c>
      <c r="H413" s="104"/>
      <c r="I413" s="270"/>
      <c r="J413" s="267"/>
      <c r="K413" s="267"/>
      <c r="L413" s="267"/>
      <c r="M413" s="267"/>
      <c r="N413" s="267"/>
      <c r="O413" s="267"/>
      <c r="P413" s="267"/>
      <c r="Q413" s="267"/>
      <c r="R413" s="267"/>
      <c r="S413" s="267"/>
      <c r="T413" s="146"/>
      <c r="U413" s="146"/>
    </row>
    <row r="414" spans="1:21" s="266" customFormat="1" x14ac:dyDescent="0.25">
      <c r="B414" s="104" t="s">
        <v>319</v>
      </c>
      <c r="C414" s="285">
        <f>COUNTIF('Customer Data entry'!H:H, "=3")</f>
        <v>3</v>
      </c>
      <c r="D414" s="286">
        <f t="shared" si="10"/>
        <v>0.33333333333333331</v>
      </c>
      <c r="E414" s="286">
        <v>0.15</v>
      </c>
      <c r="F414" s="287">
        <v>32.654135338345867</v>
      </c>
      <c r="G414" s="288">
        <f t="shared" si="11"/>
        <v>97.962406015037601</v>
      </c>
      <c r="H414" s="104"/>
      <c r="I414" s="270"/>
      <c r="J414" s="267"/>
      <c r="K414" s="267"/>
      <c r="L414" s="267"/>
      <c r="M414" s="267"/>
      <c r="N414" s="267"/>
      <c r="O414" s="267"/>
      <c r="P414" s="267"/>
      <c r="Q414" s="267"/>
      <c r="R414" s="267"/>
      <c r="S414" s="267"/>
      <c r="T414" s="146"/>
      <c r="U414" s="146"/>
    </row>
    <row r="415" spans="1:21" s="266" customFormat="1" x14ac:dyDescent="0.25">
      <c r="B415" s="104" t="s">
        <v>320</v>
      </c>
      <c r="C415" s="285">
        <f>COUNTIF('Customer Data entry'!H:H, "=4")</f>
        <v>1</v>
      </c>
      <c r="D415" s="286">
        <f t="shared" si="10"/>
        <v>0.1111111111111111</v>
      </c>
      <c r="E415" s="286">
        <v>0.05</v>
      </c>
      <c r="F415" s="287">
        <v>52.25433526011561</v>
      </c>
      <c r="G415" s="288">
        <f t="shared" si="11"/>
        <v>52.25433526011561</v>
      </c>
      <c r="H415" s="104"/>
      <c r="I415" s="270"/>
      <c r="J415" s="267"/>
      <c r="K415" s="267"/>
      <c r="L415" s="267"/>
      <c r="M415" s="267"/>
      <c r="N415" s="267"/>
      <c r="O415" s="267"/>
      <c r="P415" s="267"/>
      <c r="Q415" s="267"/>
      <c r="R415" s="267"/>
      <c r="S415" s="267"/>
      <c r="T415" s="146"/>
      <c r="U415" s="146"/>
    </row>
    <row r="416" spans="1:21" s="266" customFormat="1" x14ac:dyDescent="0.25">
      <c r="B416" s="104" t="s">
        <v>321</v>
      </c>
      <c r="C416" s="285">
        <f>COUNTIF('Customer Data entry'!H:H, "=5")</f>
        <v>1</v>
      </c>
      <c r="D416" s="286">
        <f t="shared" si="10"/>
        <v>0.1111111111111111</v>
      </c>
      <c r="E416" s="286">
        <v>0.05</v>
      </c>
      <c r="F416" s="287">
        <v>74.615384615384613</v>
      </c>
      <c r="G416" s="288">
        <f t="shared" si="11"/>
        <v>74.615384615384613</v>
      </c>
      <c r="H416" s="104"/>
      <c r="I416" s="270"/>
      <c r="J416" s="267"/>
      <c r="K416" s="267"/>
      <c r="L416" s="267"/>
      <c r="M416" s="267"/>
      <c r="N416" s="267"/>
      <c r="O416" s="267"/>
      <c r="P416" s="267"/>
      <c r="Q416" s="267"/>
      <c r="R416" s="267"/>
      <c r="S416" s="267"/>
      <c r="T416" s="146"/>
      <c r="U416" s="146"/>
    </row>
    <row r="417" spans="2:21" s="266" customFormat="1" x14ac:dyDescent="0.25">
      <c r="B417" s="104" t="s">
        <v>322</v>
      </c>
      <c r="C417" s="285">
        <f>COUNTIF('Customer Data entry'!H:H, "=6")</f>
        <v>0</v>
      </c>
      <c r="D417" s="286">
        <f t="shared" si="10"/>
        <v>0</v>
      </c>
      <c r="E417" s="286">
        <v>0</v>
      </c>
      <c r="F417" s="287">
        <v>99.912280701754383</v>
      </c>
      <c r="G417" s="288">
        <f t="shared" si="11"/>
        <v>0</v>
      </c>
      <c r="H417" s="104"/>
      <c r="I417" s="270"/>
      <c r="J417" s="267"/>
      <c r="K417" s="267"/>
      <c r="L417" s="267"/>
      <c r="M417" s="267"/>
      <c r="N417" s="267"/>
      <c r="O417" s="267"/>
      <c r="P417" s="267"/>
      <c r="Q417" s="267"/>
      <c r="R417" s="267"/>
      <c r="S417" s="267"/>
      <c r="T417" s="146"/>
      <c r="U417" s="146"/>
    </row>
    <row r="418" spans="2:21" s="266" customFormat="1" x14ac:dyDescent="0.25">
      <c r="B418" s="104" t="s">
        <v>334</v>
      </c>
      <c r="C418" s="285">
        <f>COUNTIF('Customer Data entry'!H:H, "=7")</f>
        <v>0</v>
      </c>
      <c r="D418" s="286">
        <f t="shared" si="10"/>
        <v>0</v>
      </c>
      <c r="E418" s="286">
        <v>0</v>
      </c>
      <c r="F418" s="287">
        <v>212.02739726027397</v>
      </c>
      <c r="G418" s="288">
        <f t="shared" si="11"/>
        <v>0</v>
      </c>
      <c r="H418" s="104"/>
      <c r="I418" s="270"/>
      <c r="J418" s="267"/>
      <c r="K418" s="267"/>
      <c r="L418" s="267"/>
      <c r="M418" s="267"/>
      <c r="N418" s="267"/>
      <c r="O418" s="267"/>
      <c r="P418" s="267"/>
      <c r="Q418" s="267"/>
      <c r="R418" s="267"/>
      <c r="S418" s="267"/>
      <c r="T418" s="146"/>
      <c r="U418" s="146"/>
    </row>
    <row r="419" spans="2:21" s="266" customFormat="1" x14ac:dyDescent="0.25">
      <c r="B419" s="104"/>
      <c r="C419" s="104"/>
      <c r="D419" s="104"/>
      <c r="E419" s="104"/>
      <c r="F419" s="104"/>
      <c r="G419" s="104"/>
      <c r="H419" s="104"/>
      <c r="I419" s="270"/>
      <c r="J419" s="267"/>
      <c r="K419" s="267"/>
      <c r="L419" s="267"/>
      <c r="M419" s="267"/>
      <c r="N419" s="267"/>
      <c r="O419" s="267"/>
      <c r="P419" s="267"/>
      <c r="Q419" s="267"/>
      <c r="R419" s="267"/>
      <c r="S419" s="267"/>
      <c r="T419" s="146"/>
      <c r="U419" s="146"/>
    </row>
    <row r="420" spans="2:21" s="266" customFormat="1" x14ac:dyDescent="0.25">
      <c r="B420" s="104" t="s">
        <v>524</v>
      </c>
      <c r="C420" s="285">
        <f>SUM(C412:C418)</f>
        <v>9</v>
      </c>
      <c r="D420" s="285"/>
      <c r="E420" s="289"/>
      <c r="F420" s="285"/>
      <c r="G420" s="288">
        <f>SUM(G412:G418)</f>
        <v>266.75341866620317</v>
      </c>
      <c r="H420" s="104"/>
      <c r="I420" s="270"/>
      <c r="J420" s="267"/>
      <c r="K420" s="267"/>
      <c r="L420" s="267"/>
      <c r="M420" s="267"/>
      <c r="N420" s="267"/>
      <c r="O420" s="267"/>
      <c r="P420" s="267"/>
      <c r="Q420" s="267"/>
      <c r="R420" s="267"/>
      <c r="S420" s="267"/>
      <c r="T420" s="146"/>
      <c r="U420" s="146"/>
    </row>
    <row r="421" spans="2:21" s="266" customFormat="1" x14ac:dyDescent="0.25">
      <c r="B421" s="104" t="s">
        <v>539</v>
      </c>
      <c r="C421" s="285"/>
      <c r="D421" s="285"/>
      <c r="E421" s="285"/>
      <c r="F421" s="285"/>
      <c r="G421" s="290">
        <f>G420/C420</f>
        <v>29.639268740689243</v>
      </c>
      <c r="H421" s="104"/>
      <c r="I421" s="270"/>
      <c r="J421" s="267"/>
      <c r="K421" s="267"/>
      <c r="L421" s="267"/>
      <c r="M421" s="267"/>
      <c r="N421" s="267"/>
      <c r="O421" s="267"/>
      <c r="P421" s="267"/>
      <c r="Q421" s="267"/>
      <c r="R421" s="267"/>
      <c r="S421" s="267"/>
      <c r="T421" s="146"/>
      <c r="U421" s="146"/>
    </row>
    <row r="422" spans="2:21" s="266" customFormat="1" ht="45" customHeight="1" x14ac:dyDescent="0.25">
      <c r="B422" s="104"/>
      <c r="C422" s="128" t="s">
        <v>560</v>
      </c>
      <c r="D422" s="125" t="s">
        <v>458</v>
      </c>
      <c r="E422" s="291" t="s">
        <v>671</v>
      </c>
      <c r="F422" s="128" t="s">
        <v>563</v>
      </c>
      <c r="G422" s="128" t="s">
        <v>564</v>
      </c>
      <c r="H422" s="291" t="s">
        <v>671</v>
      </c>
      <c r="I422" s="270"/>
      <c r="J422" s="267"/>
      <c r="K422" s="267"/>
      <c r="L422" s="267"/>
      <c r="M422" s="267"/>
      <c r="N422" s="267"/>
      <c r="O422" s="267"/>
      <c r="P422" s="267"/>
      <c r="Q422" s="267"/>
      <c r="R422" s="267"/>
      <c r="S422" s="267"/>
      <c r="T422" s="146"/>
      <c r="U422" s="146"/>
    </row>
    <row r="423" spans="2:21" x14ac:dyDescent="0.25">
      <c r="B423" s="118">
        <v>0</v>
      </c>
      <c r="C423" s="285">
        <f>'Dot Surveys &amp;  Count'!B35</f>
        <v>33</v>
      </c>
      <c r="D423" s="287">
        <v>0</v>
      </c>
      <c r="E423" s="288">
        <f t="shared" ref="E423:E429" si="12">D423*C423</f>
        <v>0</v>
      </c>
      <c r="F423" s="285">
        <f t="shared" ref="F423:F429" si="13">C423+C412</f>
        <v>34</v>
      </c>
      <c r="G423" s="286">
        <f t="shared" ref="G423:G429" si="14">F423/$F$431</f>
        <v>0.24817518248175183</v>
      </c>
      <c r="H423" s="111">
        <f>G412+E423</f>
        <v>0</v>
      </c>
      <c r="I423" s="187"/>
      <c r="J423" s="173"/>
      <c r="K423" s="173"/>
      <c r="L423" s="173"/>
      <c r="M423" s="173"/>
      <c r="N423" s="173"/>
      <c r="O423" s="173"/>
      <c r="P423" s="173"/>
      <c r="Q423" s="173"/>
      <c r="R423" s="173"/>
      <c r="S423" s="173"/>
      <c r="T423" s="146"/>
      <c r="U423" s="146"/>
    </row>
    <row r="424" spans="2:21" x14ac:dyDescent="0.25">
      <c r="B424" s="104" t="s">
        <v>318</v>
      </c>
      <c r="C424" s="285">
        <f>'Dot Surveys &amp;  Count'!B36</f>
        <v>72</v>
      </c>
      <c r="D424" s="287">
        <v>13.973764258555132</v>
      </c>
      <c r="E424" s="288">
        <f t="shared" si="12"/>
        <v>1006.1110266159695</v>
      </c>
      <c r="F424" s="285">
        <f t="shared" si="13"/>
        <v>75</v>
      </c>
      <c r="G424" s="286">
        <f t="shared" si="14"/>
        <v>0.54744525547445255</v>
      </c>
      <c r="H424" s="111">
        <f t="shared" ref="H424:H429" si="15">G413+E424</f>
        <v>1048.0323193916349</v>
      </c>
      <c r="I424" s="187"/>
      <c r="J424" s="173"/>
      <c r="K424" s="173"/>
      <c r="L424" s="173"/>
      <c r="M424" s="173"/>
      <c r="N424" s="173"/>
      <c r="O424" s="173"/>
      <c r="P424" s="173"/>
      <c r="Q424" s="173"/>
      <c r="R424" s="173"/>
      <c r="S424" s="173"/>
      <c r="T424" s="146"/>
      <c r="U424" s="146"/>
    </row>
    <row r="425" spans="2:21" x14ac:dyDescent="0.25">
      <c r="B425" s="104" t="s">
        <v>319</v>
      </c>
      <c r="C425" s="285">
        <f>'Dot Surveys &amp;  Count'!B37</f>
        <v>17</v>
      </c>
      <c r="D425" s="287">
        <v>32.654135338345867</v>
      </c>
      <c r="E425" s="288">
        <f t="shared" si="12"/>
        <v>555.12030075187977</v>
      </c>
      <c r="F425" s="285">
        <f t="shared" si="13"/>
        <v>20</v>
      </c>
      <c r="G425" s="286">
        <f t="shared" si="14"/>
        <v>0.145985401459854</v>
      </c>
      <c r="H425" s="111">
        <f t="shared" si="15"/>
        <v>653.08270676691734</v>
      </c>
      <c r="I425" s="187"/>
      <c r="J425" s="173"/>
      <c r="K425" s="173"/>
      <c r="L425" s="173"/>
      <c r="M425" s="173"/>
      <c r="N425" s="173"/>
      <c r="O425" s="173"/>
      <c r="P425" s="173"/>
      <c r="Q425" s="173"/>
      <c r="R425" s="173"/>
      <c r="S425" s="173"/>
      <c r="T425" s="146"/>
      <c r="U425" s="146"/>
    </row>
    <row r="426" spans="2:21" x14ac:dyDescent="0.25">
      <c r="B426" s="104" t="s">
        <v>320</v>
      </c>
      <c r="C426" s="285">
        <f>'Dot Surveys &amp;  Count'!B38</f>
        <v>4</v>
      </c>
      <c r="D426" s="287">
        <v>52.25433526011561</v>
      </c>
      <c r="E426" s="288">
        <f t="shared" si="12"/>
        <v>209.01734104046244</v>
      </c>
      <c r="F426" s="285">
        <f t="shared" si="13"/>
        <v>5</v>
      </c>
      <c r="G426" s="286">
        <f t="shared" si="14"/>
        <v>3.6496350364963501E-2</v>
      </c>
      <c r="H426" s="111">
        <f t="shared" si="15"/>
        <v>261.27167630057806</v>
      </c>
      <c r="I426" s="187"/>
      <c r="J426" s="173"/>
      <c r="K426" s="173"/>
      <c r="L426" s="280"/>
      <c r="M426" s="280"/>
      <c r="N426" s="424" t="s">
        <v>962</v>
      </c>
      <c r="O426" s="315">
        <f>1-F423/F431</f>
        <v>0.75182481751824815</v>
      </c>
      <c r="P426" s="173"/>
      <c r="Q426" s="173"/>
      <c r="R426" s="173"/>
      <c r="S426" s="173"/>
      <c r="T426" s="146"/>
      <c r="U426" s="146"/>
    </row>
    <row r="427" spans="2:21" x14ac:dyDescent="0.25">
      <c r="B427" s="104" t="s">
        <v>321</v>
      </c>
      <c r="C427" s="285">
        <f>'Dot Surveys &amp;  Count'!B39</f>
        <v>0</v>
      </c>
      <c r="D427" s="287">
        <v>74.615384615384613</v>
      </c>
      <c r="E427" s="288">
        <f t="shared" si="12"/>
        <v>0</v>
      </c>
      <c r="F427" s="285">
        <f t="shared" si="13"/>
        <v>1</v>
      </c>
      <c r="G427" s="286">
        <f t="shared" si="14"/>
        <v>7.2992700729927005E-3</v>
      </c>
      <c r="H427" s="111">
        <f t="shared" si="15"/>
        <v>74.615384615384613</v>
      </c>
      <c r="I427" s="187"/>
      <c r="J427" s="173"/>
      <c r="K427" s="173"/>
      <c r="L427" s="280"/>
      <c r="M427" s="280"/>
      <c r="N427" s="310" t="s">
        <v>672</v>
      </c>
      <c r="O427" s="316">
        <f>H432</f>
        <v>16.088642226277692</v>
      </c>
      <c r="P427" s="173"/>
      <c r="Q427" s="173"/>
      <c r="R427" s="173"/>
      <c r="S427" s="173"/>
      <c r="T427" s="146"/>
      <c r="U427" s="146"/>
    </row>
    <row r="428" spans="2:21" x14ac:dyDescent="0.25">
      <c r="B428" s="104" t="s">
        <v>322</v>
      </c>
      <c r="C428" s="285">
        <f>'Dot Surveys &amp;  Count'!B40</f>
        <v>1</v>
      </c>
      <c r="D428" s="287">
        <v>99.912280701754383</v>
      </c>
      <c r="E428" s="288">
        <f t="shared" si="12"/>
        <v>99.912280701754383</v>
      </c>
      <c r="F428" s="285">
        <f t="shared" si="13"/>
        <v>1</v>
      </c>
      <c r="G428" s="286">
        <f t="shared" si="14"/>
        <v>7.2992700729927005E-3</v>
      </c>
      <c r="H428" s="111">
        <f t="shared" si="15"/>
        <v>99.912280701754383</v>
      </c>
      <c r="I428" s="187"/>
      <c r="J428" s="173"/>
      <c r="K428" s="173"/>
      <c r="L428" s="280"/>
      <c r="M428" s="280"/>
      <c r="N428" s="310" t="s">
        <v>673</v>
      </c>
      <c r="O428" s="280"/>
      <c r="P428" s="173"/>
      <c r="Q428" s="173"/>
      <c r="R428" s="173"/>
      <c r="S428" s="173"/>
      <c r="T428" s="146"/>
      <c r="U428" s="146"/>
    </row>
    <row r="429" spans="2:21" x14ac:dyDescent="0.25">
      <c r="B429" s="104" t="s">
        <v>334</v>
      </c>
      <c r="C429" s="285">
        <f>'Dot Surveys &amp;  Count'!B41</f>
        <v>1</v>
      </c>
      <c r="D429" s="287">
        <v>212.02739726027397</v>
      </c>
      <c r="E429" s="288">
        <f t="shared" si="12"/>
        <v>212.02739726027397</v>
      </c>
      <c r="F429" s="285">
        <f t="shared" si="13"/>
        <v>1</v>
      </c>
      <c r="G429" s="286">
        <f t="shared" si="14"/>
        <v>7.2992700729927005E-3</v>
      </c>
      <c r="H429" s="111">
        <f t="shared" si="15"/>
        <v>212.02739726027397</v>
      </c>
      <c r="I429" s="187"/>
      <c r="J429" s="173"/>
      <c r="K429" s="173"/>
      <c r="L429" s="173"/>
      <c r="M429" s="173"/>
      <c r="N429" s="173"/>
      <c r="O429" s="173"/>
      <c r="P429" s="173"/>
      <c r="Q429" s="173"/>
      <c r="R429" s="173"/>
      <c r="S429" s="173"/>
      <c r="T429" s="146"/>
      <c r="U429" s="146"/>
    </row>
    <row r="430" spans="2:21" x14ac:dyDescent="0.25">
      <c r="B430" s="104"/>
      <c r="C430" s="104"/>
      <c r="D430" s="104"/>
      <c r="E430" s="104"/>
      <c r="F430" s="104"/>
      <c r="G430" s="104"/>
      <c r="H430" s="104"/>
      <c r="I430" s="187"/>
      <c r="J430" s="173"/>
      <c r="K430" s="173"/>
      <c r="L430" s="173"/>
      <c r="M430" s="173"/>
      <c r="N430" s="173"/>
      <c r="O430" s="173"/>
      <c r="P430" s="173"/>
      <c r="Q430" s="173"/>
      <c r="R430" s="173"/>
      <c r="S430" s="173"/>
      <c r="T430" s="146"/>
      <c r="U430" s="146"/>
    </row>
    <row r="431" spans="2:21" x14ac:dyDescent="0.25">
      <c r="B431" s="104" t="s">
        <v>524</v>
      </c>
      <c r="C431" s="285">
        <f>SUM(C423:C429)</f>
        <v>128</v>
      </c>
      <c r="D431" s="285"/>
      <c r="E431" s="288">
        <f>SUM(E423:E429)</f>
        <v>2082.1883463703398</v>
      </c>
      <c r="F431" s="285">
        <f>SUM(F423:F429)</f>
        <v>137</v>
      </c>
      <c r="G431" s="104"/>
      <c r="H431" s="288">
        <f>SUM(H423:H429)</f>
        <v>2348.9417650365431</v>
      </c>
      <c r="I431" s="187"/>
      <c r="J431" s="173"/>
      <c r="K431" s="173"/>
      <c r="L431" s="173"/>
      <c r="M431" s="173"/>
      <c r="N431" s="173"/>
      <c r="O431" s="173"/>
      <c r="P431" s="173"/>
      <c r="Q431" s="173"/>
      <c r="R431" s="173"/>
      <c r="S431" s="173"/>
      <c r="T431" s="146"/>
      <c r="U431" s="146"/>
    </row>
    <row r="432" spans="2:21" x14ac:dyDescent="0.25">
      <c r="B432" s="104" t="s">
        <v>539</v>
      </c>
      <c r="C432" s="285"/>
      <c r="D432" s="285"/>
      <c r="E432" s="290">
        <f>E431/C431</f>
        <v>16.26709645601828</v>
      </c>
      <c r="F432" s="183"/>
      <c r="G432" s="104"/>
      <c r="H432" s="290">
        <f>H431/(F431+C420)</f>
        <v>16.088642226277692</v>
      </c>
      <c r="I432" s="187"/>
      <c r="J432" s="173"/>
      <c r="K432" s="173"/>
      <c r="L432" s="173"/>
      <c r="M432" s="173"/>
      <c r="N432" s="173"/>
      <c r="O432" s="173"/>
      <c r="P432" s="173"/>
      <c r="Q432" s="173"/>
      <c r="R432" s="173"/>
      <c r="S432" s="173"/>
      <c r="T432" s="146"/>
      <c r="U432" s="146"/>
    </row>
    <row r="433" spans="1:21" s="266" customFormat="1" x14ac:dyDescent="0.25">
      <c r="A433" s="104"/>
      <c r="B433" s="104"/>
      <c r="C433" s="104"/>
      <c r="D433" s="104"/>
      <c r="E433" s="104"/>
      <c r="F433" s="104"/>
      <c r="G433" s="104"/>
      <c r="H433" s="104"/>
      <c r="I433" s="270"/>
      <c r="J433" s="267"/>
      <c r="K433" s="267"/>
      <c r="L433" s="267"/>
      <c r="M433" s="267"/>
      <c r="N433" s="267"/>
      <c r="O433" s="267"/>
      <c r="P433" s="267"/>
      <c r="Q433" s="267"/>
      <c r="R433" s="267"/>
      <c r="S433" s="267"/>
      <c r="T433" s="146"/>
      <c r="U433" s="146"/>
    </row>
    <row r="434" spans="1:21" x14ac:dyDescent="0.25">
      <c r="A434" s="411" t="s">
        <v>838</v>
      </c>
      <c r="B434" s="279"/>
      <c r="C434" s="279"/>
      <c r="D434" s="279"/>
      <c r="E434" s="279"/>
      <c r="F434" s="279"/>
      <c r="G434" s="279"/>
      <c r="H434" s="279"/>
      <c r="I434" s="279"/>
      <c r="J434" s="279" t="str">
        <f>A434</f>
        <v>CS#8: Farmer's market drawing power</v>
      </c>
      <c r="K434" s="279"/>
      <c r="L434" s="279"/>
      <c r="M434" s="279"/>
      <c r="N434" s="279"/>
      <c r="O434" s="279"/>
      <c r="P434" s="279"/>
      <c r="Q434" s="279"/>
      <c r="R434" s="279"/>
      <c r="S434" s="279"/>
      <c r="T434" s="146"/>
      <c r="U434" s="146"/>
    </row>
    <row r="435" spans="1:21" s="266" customFormat="1" ht="60" customHeight="1" x14ac:dyDescent="0.25">
      <c r="E435" s="104"/>
      <c r="F435" s="104"/>
      <c r="G435" s="104"/>
      <c r="H435" s="104"/>
      <c r="I435" s="270"/>
      <c r="J435" s="267"/>
      <c r="K435" s="267"/>
      <c r="L435" s="267"/>
      <c r="M435" s="267"/>
      <c r="N435" s="267"/>
      <c r="O435" s="267"/>
      <c r="P435" s="267"/>
      <c r="Q435" s="267"/>
      <c r="R435" s="267"/>
      <c r="S435" s="267"/>
      <c r="T435" s="146"/>
      <c r="U435" s="146"/>
    </row>
    <row r="436" spans="1:21" s="266" customFormat="1" ht="45" x14ac:dyDescent="0.25">
      <c r="B436" s="104"/>
      <c r="C436" s="104" t="s">
        <v>95</v>
      </c>
      <c r="D436" s="108" t="s">
        <v>556</v>
      </c>
      <c r="E436" s="108" t="s">
        <v>557</v>
      </c>
      <c r="F436" s="104"/>
      <c r="G436" s="104"/>
      <c r="H436" s="104"/>
      <c r="I436" s="270"/>
      <c r="J436" s="267"/>
      <c r="K436" s="267"/>
      <c r="L436" s="267"/>
      <c r="M436" s="267"/>
      <c r="N436" s="267"/>
      <c r="O436" s="267"/>
      <c r="P436" s="267"/>
      <c r="Q436" s="267"/>
      <c r="R436" s="267"/>
      <c r="S436" s="267"/>
      <c r="T436" s="146"/>
      <c r="U436" s="146"/>
    </row>
    <row r="437" spans="1:21" s="266" customFormat="1" x14ac:dyDescent="0.25">
      <c r="B437" s="104" t="s">
        <v>195</v>
      </c>
      <c r="C437" s="285">
        <f>COUNTIF('Customer Data entry'!I:I, "=1")</f>
        <v>4</v>
      </c>
      <c r="D437" s="286">
        <f>C437/$C$420</f>
        <v>0.44444444444444442</v>
      </c>
      <c r="E437" s="286">
        <v>0.2</v>
      </c>
      <c r="F437" s="104"/>
      <c r="G437" s="104"/>
      <c r="H437" s="104"/>
      <c r="I437" s="270"/>
      <c r="J437" s="267"/>
      <c r="K437" s="267"/>
      <c r="L437" s="267"/>
      <c r="M437" s="267"/>
      <c r="N437" s="267"/>
      <c r="O437" s="267"/>
      <c r="P437" s="267"/>
      <c r="Q437" s="267"/>
      <c r="R437" s="267"/>
      <c r="S437" s="267"/>
      <c r="T437" s="146"/>
      <c r="U437" s="146"/>
    </row>
    <row r="438" spans="1:21" s="266" customFormat="1" ht="15.75" customHeight="1" x14ac:dyDescent="0.25">
      <c r="A438" s="104"/>
      <c r="B438" s="104" t="s">
        <v>196</v>
      </c>
      <c r="C438" s="285">
        <f>COUNTIF('Customer Data entry'!I:I, "=2")</f>
        <v>5</v>
      </c>
      <c r="D438" s="286">
        <f>C438/$C$420</f>
        <v>0.55555555555555558</v>
      </c>
      <c r="E438" s="286">
        <v>0.25</v>
      </c>
      <c r="F438" s="104"/>
      <c r="G438" s="104"/>
      <c r="H438" s="104"/>
      <c r="I438" s="270"/>
      <c r="J438" s="267"/>
      <c r="K438" s="499" t="s">
        <v>660</v>
      </c>
      <c r="L438" s="499"/>
      <c r="M438" s="499"/>
      <c r="N438" s="274"/>
      <c r="O438" s="267"/>
      <c r="P438" s="267"/>
      <c r="Q438" s="267"/>
      <c r="R438" s="267"/>
      <c r="S438" s="267"/>
      <c r="T438" s="146"/>
      <c r="U438" s="146"/>
    </row>
    <row r="439" spans="1:21" s="266" customFormat="1" ht="15" customHeight="1" x14ac:dyDescent="0.25">
      <c r="A439" s="104"/>
      <c r="B439" s="104"/>
      <c r="C439" s="119"/>
      <c r="D439" s="119"/>
      <c r="E439" s="104"/>
      <c r="F439" s="104"/>
      <c r="G439" s="104"/>
      <c r="H439" s="104"/>
      <c r="I439" s="270"/>
      <c r="J439" s="267"/>
      <c r="K439" s="499"/>
      <c r="L439" s="499"/>
      <c r="M439" s="499"/>
      <c r="N439" s="274"/>
      <c r="O439" s="267"/>
      <c r="P439" s="267"/>
      <c r="Q439" s="267"/>
      <c r="R439" s="267"/>
      <c r="S439" s="267"/>
      <c r="T439" s="146"/>
      <c r="U439" s="146"/>
    </row>
    <row r="440" spans="1:21" s="266" customFormat="1" x14ac:dyDescent="0.25">
      <c r="A440" s="104"/>
      <c r="B440" s="104"/>
      <c r="C440" s="119"/>
      <c r="D440" s="119"/>
      <c r="E440" s="104"/>
      <c r="F440" s="104"/>
      <c r="G440" s="104"/>
      <c r="H440" s="104"/>
      <c r="I440" s="270"/>
      <c r="J440" s="267"/>
      <c r="K440" s="280"/>
      <c r="L440" s="280"/>
      <c r="M440" s="315">
        <f>D438</f>
        <v>0.55555555555555558</v>
      </c>
      <c r="N440" s="272"/>
      <c r="O440" s="267"/>
      <c r="P440" s="267"/>
      <c r="Q440" s="267"/>
      <c r="R440" s="267"/>
      <c r="S440" s="267"/>
      <c r="T440" s="146"/>
      <c r="U440" s="146"/>
    </row>
    <row r="441" spans="1:21" s="266" customFormat="1" x14ac:dyDescent="0.25">
      <c r="A441" s="104"/>
      <c r="B441" s="104"/>
      <c r="C441" s="119"/>
      <c r="D441" s="119"/>
      <c r="E441" s="104"/>
      <c r="F441" s="104"/>
      <c r="G441" s="104"/>
      <c r="H441" s="104"/>
      <c r="I441" s="270"/>
      <c r="J441" s="267"/>
      <c r="K441" s="267"/>
      <c r="L441" s="267"/>
      <c r="M441" s="267"/>
      <c r="N441" s="267"/>
      <c r="O441" s="267"/>
      <c r="P441" s="267"/>
      <c r="Q441" s="267"/>
      <c r="R441" s="267"/>
      <c r="S441" s="267"/>
      <c r="T441" s="146"/>
      <c r="U441" s="146"/>
    </row>
    <row r="442" spans="1:21" s="266" customFormat="1" x14ac:dyDescent="0.25">
      <c r="A442" s="104"/>
      <c r="B442" s="104"/>
      <c r="C442" s="119"/>
      <c r="D442" s="119"/>
      <c r="E442" s="104"/>
      <c r="F442" s="104"/>
      <c r="G442" s="104"/>
      <c r="H442" s="104"/>
      <c r="I442" s="270"/>
      <c r="J442" s="267"/>
      <c r="K442" s="267"/>
      <c r="L442" s="267"/>
      <c r="M442" s="267"/>
      <c r="N442" s="267"/>
      <c r="O442" s="267"/>
      <c r="P442" s="267"/>
      <c r="Q442" s="267"/>
      <c r="R442" s="267"/>
      <c r="S442" s="267"/>
      <c r="T442" s="146"/>
      <c r="U442" s="146"/>
    </row>
    <row r="443" spans="1:21" s="266" customFormat="1" x14ac:dyDescent="0.25">
      <c r="A443" s="104"/>
      <c r="B443" s="104"/>
      <c r="C443" s="119"/>
      <c r="D443" s="119"/>
      <c r="E443" s="104"/>
      <c r="F443" s="104"/>
      <c r="G443" s="104"/>
      <c r="H443" s="104"/>
      <c r="I443" s="270"/>
      <c r="J443" s="267"/>
      <c r="K443" s="267"/>
      <c r="L443" s="267"/>
      <c r="M443" s="267"/>
      <c r="N443" s="267"/>
      <c r="O443" s="267"/>
      <c r="P443" s="267"/>
      <c r="Q443" s="267"/>
      <c r="R443" s="267"/>
      <c r="S443" s="267"/>
      <c r="T443" s="146"/>
      <c r="U443" s="146"/>
    </row>
    <row r="444" spans="1:21" s="266" customFormat="1" x14ac:dyDescent="0.25">
      <c r="A444" s="104"/>
      <c r="B444" s="104"/>
      <c r="C444" s="104"/>
      <c r="D444" s="104"/>
      <c r="E444" s="104"/>
      <c r="F444" s="104"/>
      <c r="G444" s="104"/>
      <c r="H444" s="104"/>
      <c r="I444" s="270"/>
      <c r="J444" s="267"/>
      <c r="K444" s="267"/>
      <c r="L444" s="267"/>
      <c r="M444" s="267"/>
      <c r="N444" s="267"/>
      <c r="O444" s="267"/>
      <c r="P444" s="267"/>
      <c r="Q444" s="267"/>
      <c r="R444" s="267"/>
      <c r="S444" s="267"/>
      <c r="T444" s="146"/>
      <c r="U444" s="146"/>
    </row>
    <row r="445" spans="1:21" s="266" customFormat="1" x14ac:dyDescent="0.25">
      <c r="A445" s="104"/>
      <c r="B445" s="104"/>
      <c r="C445" s="104"/>
      <c r="D445" s="104"/>
      <c r="E445" s="104"/>
      <c r="F445" s="104"/>
      <c r="G445" s="104"/>
      <c r="H445" s="104"/>
      <c r="I445" s="270"/>
      <c r="J445" s="267"/>
      <c r="K445" s="267"/>
      <c r="L445" s="267"/>
      <c r="M445" s="267"/>
      <c r="N445" s="267"/>
      <c r="O445" s="267"/>
      <c r="P445" s="267"/>
      <c r="Q445" s="267"/>
      <c r="R445" s="267"/>
      <c r="S445" s="267"/>
      <c r="T445" s="146"/>
      <c r="U445" s="146"/>
    </row>
    <row r="446" spans="1:21" x14ac:dyDescent="0.25">
      <c r="A446" s="5"/>
      <c r="B446" s="5"/>
      <c r="C446" s="5"/>
      <c r="D446" s="5"/>
      <c r="E446" s="5"/>
      <c r="F446" s="5"/>
      <c r="G446" s="5"/>
      <c r="H446" s="5"/>
      <c r="I446" s="187"/>
      <c r="J446" s="173"/>
      <c r="K446" s="173"/>
      <c r="L446" s="173"/>
      <c r="M446" s="173"/>
      <c r="N446" s="173"/>
      <c r="O446" s="173"/>
      <c r="P446" s="173"/>
      <c r="Q446" s="173"/>
      <c r="R446" s="173"/>
      <c r="S446" s="173"/>
      <c r="T446" s="146"/>
      <c r="U446" s="146"/>
    </row>
    <row r="447" spans="1:21" x14ac:dyDescent="0.25">
      <c r="A447" s="279" t="s">
        <v>823</v>
      </c>
      <c r="B447" s="279"/>
      <c r="C447" s="279"/>
      <c r="D447" s="279"/>
      <c r="E447" s="279"/>
      <c r="F447" s="279"/>
      <c r="G447" s="279"/>
      <c r="H447" s="279"/>
      <c r="I447" s="279"/>
      <c r="J447" s="279" t="str">
        <f>A447</f>
        <v>CS#9: Time spent</v>
      </c>
      <c r="K447" s="279"/>
      <c r="L447" s="279"/>
      <c r="M447" s="279"/>
      <c r="N447" s="279"/>
      <c r="O447" s="279"/>
      <c r="P447" s="279"/>
      <c r="Q447" s="279"/>
      <c r="R447" s="279"/>
      <c r="S447" s="279"/>
      <c r="T447" s="146"/>
      <c r="U447" s="146"/>
    </row>
    <row r="448" spans="1:21" x14ac:dyDescent="0.25">
      <c r="A448" s="5"/>
      <c r="B448" s="5"/>
      <c r="C448" s="5"/>
      <c r="D448" s="5"/>
      <c r="E448" s="5"/>
      <c r="F448" s="5"/>
      <c r="G448" s="5"/>
      <c r="H448" s="5"/>
      <c r="I448" s="187"/>
      <c r="J448" s="173"/>
      <c r="K448" s="173"/>
      <c r="L448" s="173"/>
      <c r="M448" s="173"/>
      <c r="N448" s="173"/>
      <c r="O448" s="173"/>
      <c r="P448" s="173"/>
      <c r="Q448" s="173"/>
      <c r="R448" s="173"/>
      <c r="S448" s="173"/>
      <c r="T448" s="146"/>
      <c r="U448" s="146"/>
    </row>
    <row r="449" spans="1:21" x14ac:dyDescent="0.25">
      <c r="B449" s="5"/>
      <c r="C449" s="5" t="s">
        <v>95</v>
      </c>
      <c r="D449" s="5" t="s">
        <v>97</v>
      </c>
      <c r="E449" s="5"/>
      <c r="F449" s="5"/>
      <c r="G449" s="5"/>
      <c r="H449" s="5"/>
      <c r="I449" s="187"/>
      <c r="J449" s="173"/>
      <c r="K449" s="173"/>
      <c r="L449" s="173"/>
      <c r="M449" s="173"/>
      <c r="N449" s="173"/>
      <c r="O449" s="173"/>
      <c r="P449" s="173"/>
      <c r="Q449" s="173"/>
      <c r="R449" s="173"/>
      <c r="S449" s="173"/>
      <c r="T449" s="146"/>
      <c r="U449" s="146"/>
    </row>
    <row r="450" spans="1:21" x14ac:dyDescent="0.25">
      <c r="B450" s="5" t="s">
        <v>329</v>
      </c>
      <c r="C450" s="183">
        <f>COUNTIF('Customer Data entry'!K:K, "=1")</f>
        <v>2</v>
      </c>
      <c r="D450" s="184">
        <f>C450/'Customer Data entry'!$B$1</f>
        <v>0.1</v>
      </c>
      <c r="E450" s="5">
        <v>7</v>
      </c>
      <c r="F450" s="5"/>
      <c r="G450" s="5"/>
      <c r="H450" s="5"/>
      <c r="I450" s="187"/>
      <c r="J450" s="173"/>
      <c r="K450" s="173"/>
      <c r="L450" s="173"/>
      <c r="M450" s="173"/>
      <c r="N450" s="173"/>
      <c r="O450" s="173"/>
      <c r="P450" s="173"/>
      <c r="Q450" s="173"/>
      <c r="R450" s="173"/>
      <c r="S450" s="173"/>
      <c r="T450" s="146"/>
      <c r="U450" s="146"/>
    </row>
    <row r="451" spans="1:21" x14ac:dyDescent="0.25">
      <c r="B451" s="5" t="s">
        <v>330</v>
      </c>
      <c r="C451" s="183">
        <f>COUNTIF('Customer Data entry'!K:K, "=2")</f>
        <v>6</v>
      </c>
      <c r="D451" s="184">
        <f>C451/'Customer Data entry'!$B$1</f>
        <v>0.3</v>
      </c>
      <c r="E451" s="5">
        <v>22</v>
      </c>
      <c r="F451" s="5"/>
      <c r="G451" s="5"/>
      <c r="H451" s="5"/>
      <c r="I451" s="187"/>
      <c r="J451" s="173"/>
      <c r="K451" s="173"/>
      <c r="L451" s="173"/>
      <c r="M451" s="173"/>
      <c r="N451" s="173"/>
      <c r="O451" s="173"/>
      <c r="P451" s="173"/>
      <c r="Q451" s="173"/>
      <c r="R451" s="173"/>
      <c r="S451" s="173"/>
      <c r="T451" s="146"/>
      <c r="U451" s="146"/>
    </row>
    <row r="452" spans="1:21" x14ac:dyDescent="0.25">
      <c r="B452" s="5" t="s">
        <v>331</v>
      </c>
      <c r="C452" s="183">
        <f>COUNTIF('Customer Data entry'!K:K, "=3")</f>
        <v>10</v>
      </c>
      <c r="D452" s="184">
        <f>C452/'Customer Data entry'!$B$1</f>
        <v>0.5</v>
      </c>
      <c r="E452" s="5">
        <v>45</v>
      </c>
      <c r="F452" s="5"/>
      <c r="G452" s="5"/>
      <c r="H452" s="5"/>
      <c r="I452" s="187"/>
      <c r="J452" s="173"/>
      <c r="K452" s="173"/>
      <c r="L452" s="173"/>
      <c r="M452" s="173"/>
      <c r="N452" s="173"/>
      <c r="O452" s="173"/>
      <c r="P452" s="173"/>
      <c r="Q452" s="173"/>
      <c r="R452" s="173"/>
      <c r="S452" s="173"/>
      <c r="T452" s="146"/>
      <c r="U452" s="146"/>
    </row>
    <row r="453" spans="1:21" x14ac:dyDescent="0.25">
      <c r="B453" s="5" t="s">
        <v>332</v>
      </c>
      <c r="C453" s="183">
        <f>COUNTIF('Customer Data entry'!K:K, "=4")</f>
        <v>2</v>
      </c>
      <c r="D453" s="184">
        <f>C453/'Customer Data entry'!$B$1</f>
        <v>0.1</v>
      </c>
      <c r="E453" s="5">
        <v>60</v>
      </c>
      <c r="F453" s="5"/>
      <c r="G453" s="5"/>
      <c r="H453" s="5"/>
      <c r="I453" s="187"/>
      <c r="J453" s="173"/>
      <c r="K453" s="173"/>
      <c r="L453" s="173"/>
      <c r="M453" s="173"/>
      <c r="N453" s="173"/>
      <c r="O453" s="173"/>
      <c r="P453" s="173"/>
      <c r="Q453" s="173"/>
      <c r="R453" s="173"/>
      <c r="S453" s="173"/>
      <c r="T453" s="146"/>
      <c r="U453" s="146"/>
    </row>
    <row r="454" spans="1:21" x14ac:dyDescent="0.25">
      <c r="A454" s="5"/>
      <c r="B454" s="5"/>
      <c r="C454" s="17"/>
      <c r="D454" s="5"/>
      <c r="E454" s="5"/>
      <c r="F454" s="5"/>
      <c r="G454" s="5"/>
      <c r="H454" s="5"/>
      <c r="I454" s="187"/>
      <c r="J454" s="173"/>
      <c r="K454" s="173"/>
      <c r="L454" s="173"/>
      <c r="M454" s="173"/>
      <c r="N454" s="173"/>
      <c r="O454" s="173"/>
      <c r="P454" s="173"/>
      <c r="Q454" s="173"/>
      <c r="R454" s="173"/>
      <c r="S454" s="173"/>
      <c r="T454" s="146"/>
      <c r="U454" s="146"/>
    </row>
    <row r="455" spans="1:21" x14ac:dyDescent="0.25">
      <c r="A455" s="5"/>
      <c r="B455" s="5"/>
      <c r="C455" s="17"/>
      <c r="D455" s="5"/>
      <c r="E455" s="5"/>
      <c r="F455" s="5"/>
      <c r="G455" s="5"/>
      <c r="H455" s="5"/>
      <c r="I455" s="187"/>
      <c r="J455" s="173"/>
      <c r="K455" s="173"/>
      <c r="L455" s="173"/>
      <c r="M455" s="173"/>
      <c r="N455" s="173"/>
      <c r="O455" s="173"/>
      <c r="P455" s="173"/>
      <c r="Q455" s="173"/>
      <c r="R455" s="173"/>
      <c r="S455" s="173"/>
      <c r="T455" s="146"/>
      <c r="U455" s="146"/>
    </row>
    <row r="456" spans="1:21" x14ac:dyDescent="0.25">
      <c r="A456" s="5"/>
      <c r="B456" s="5"/>
      <c r="C456" s="17"/>
      <c r="D456" s="5"/>
      <c r="E456" s="5"/>
      <c r="F456" s="5"/>
      <c r="G456" s="5"/>
      <c r="H456" s="5"/>
      <c r="I456" s="187"/>
      <c r="J456" s="173"/>
      <c r="K456" s="173"/>
      <c r="L456" s="173"/>
      <c r="M456" s="173"/>
      <c r="N456" s="173"/>
      <c r="O456" s="173"/>
      <c r="P456" s="173"/>
      <c r="Q456" s="173"/>
      <c r="R456" s="173"/>
      <c r="S456" s="173"/>
      <c r="T456" s="146"/>
      <c r="U456" s="146"/>
    </row>
    <row r="457" spans="1:21" x14ac:dyDescent="0.25">
      <c r="A457" s="5"/>
      <c r="B457" s="5"/>
      <c r="C457" s="17"/>
      <c r="D457" s="5"/>
      <c r="E457" s="5"/>
      <c r="F457" s="5"/>
      <c r="G457" s="5"/>
      <c r="H457" s="5"/>
      <c r="I457" s="187"/>
      <c r="J457" s="173"/>
      <c r="K457" s="173"/>
      <c r="L457" s="173"/>
      <c r="M457" s="173"/>
      <c r="N457" s="173"/>
      <c r="O457" s="173"/>
      <c r="P457" s="173"/>
      <c r="Q457" s="173"/>
      <c r="R457" s="173"/>
      <c r="S457" s="173"/>
      <c r="T457" s="146"/>
      <c r="U457" s="146"/>
    </row>
    <row r="458" spans="1:21" x14ac:dyDescent="0.25">
      <c r="A458" s="5"/>
      <c r="B458" s="5"/>
      <c r="C458" s="17"/>
      <c r="D458" s="5"/>
      <c r="E458" s="5"/>
      <c r="F458" s="5"/>
      <c r="G458" s="5"/>
      <c r="H458" s="5"/>
      <c r="I458" s="187"/>
      <c r="J458" s="173"/>
      <c r="K458" s="173"/>
      <c r="L458" s="173"/>
      <c r="M458" s="173"/>
      <c r="N458" s="173"/>
      <c r="O458" s="173"/>
      <c r="P458" s="173"/>
      <c r="Q458" s="173"/>
      <c r="R458" s="173"/>
      <c r="S458" s="173"/>
      <c r="T458" s="146"/>
      <c r="U458" s="146"/>
    </row>
    <row r="459" spans="1:21" x14ac:dyDescent="0.25">
      <c r="A459" s="5"/>
      <c r="B459" s="5"/>
      <c r="C459" s="17"/>
      <c r="D459" s="5"/>
      <c r="E459" s="5"/>
      <c r="F459" s="5"/>
      <c r="G459" s="5"/>
      <c r="H459" s="5"/>
      <c r="I459" s="187"/>
      <c r="J459" s="173"/>
      <c r="K459" s="173"/>
      <c r="L459" s="173"/>
      <c r="M459" s="173"/>
      <c r="N459" s="173"/>
      <c r="O459" s="173"/>
      <c r="P459" s="173"/>
      <c r="Q459" s="173"/>
      <c r="R459" s="173"/>
      <c r="S459" s="173"/>
      <c r="T459" s="146"/>
      <c r="U459" s="146"/>
    </row>
    <row r="460" spans="1:21" x14ac:dyDescent="0.25">
      <c r="A460" s="5"/>
      <c r="B460" s="5"/>
      <c r="C460" s="17"/>
      <c r="D460" s="5"/>
      <c r="E460" s="5"/>
      <c r="F460" s="5"/>
      <c r="G460" s="5"/>
      <c r="H460" s="5"/>
      <c r="I460" s="187"/>
      <c r="J460" s="173"/>
      <c r="K460" s="173"/>
      <c r="L460" s="173"/>
      <c r="M460" s="173"/>
      <c r="N460" s="173"/>
      <c r="O460" s="173"/>
      <c r="P460" s="173"/>
      <c r="Q460" s="173"/>
      <c r="R460" s="173"/>
      <c r="S460" s="173"/>
      <c r="T460" s="146"/>
      <c r="U460" s="146"/>
    </row>
    <row r="461" spans="1:21" ht="30" x14ac:dyDescent="0.25">
      <c r="A461" s="5"/>
      <c r="B461" s="5"/>
      <c r="C461" s="17"/>
      <c r="D461" s="5"/>
      <c r="E461" s="5"/>
      <c r="F461" s="5"/>
      <c r="G461" s="5"/>
      <c r="H461" s="5"/>
      <c r="I461" s="187"/>
      <c r="J461" s="173"/>
      <c r="K461" s="426" t="s">
        <v>964</v>
      </c>
      <c r="L461" s="280">
        <f>SUMPRODUCT(D450:D453,E450:E453)</f>
        <v>35.799999999999997</v>
      </c>
      <c r="M461" s="173"/>
      <c r="N461" s="173"/>
      <c r="O461" s="173"/>
      <c r="P461" s="173"/>
      <c r="Q461" s="173"/>
      <c r="R461" s="173"/>
      <c r="S461" s="173"/>
      <c r="T461" s="146"/>
      <c r="U461" s="146"/>
    </row>
    <row r="462" spans="1:21" x14ac:dyDescent="0.25">
      <c r="A462" s="5"/>
      <c r="B462" s="5"/>
      <c r="C462" s="17"/>
      <c r="D462" s="5"/>
      <c r="E462" s="5"/>
      <c r="F462" s="5"/>
      <c r="G462" s="5"/>
      <c r="H462" s="5"/>
      <c r="I462" s="187"/>
      <c r="J462" s="173"/>
      <c r="K462" s="425"/>
      <c r="L462" s="173"/>
      <c r="M462" s="173"/>
      <c r="N462" s="173"/>
      <c r="O462" s="173"/>
      <c r="P462" s="173"/>
      <c r="Q462" s="173"/>
      <c r="R462" s="173"/>
      <c r="S462" s="173"/>
      <c r="T462" s="146"/>
      <c r="U462" s="146"/>
    </row>
    <row r="463" spans="1:21" x14ac:dyDescent="0.25">
      <c r="A463" s="5"/>
      <c r="B463" s="5"/>
      <c r="C463" s="5"/>
      <c r="D463" s="5"/>
      <c r="E463" s="5"/>
      <c r="F463" s="5"/>
      <c r="G463" s="5"/>
      <c r="H463" s="5"/>
      <c r="I463" s="187"/>
      <c r="J463" s="173"/>
      <c r="K463" s="173"/>
      <c r="L463" s="173"/>
      <c r="M463" s="173"/>
      <c r="N463" s="173"/>
      <c r="O463" s="173"/>
      <c r="P463" s="173"/>
      <c r="Q463" s="173"/>
      <c r="R463" s="173"/>
      <c r="S463" s="173"/>
      <c r="T463" s="146"/>
      <c r="U463" s="146"/>
    </row>
    <row r="464" spans="1:21" x14ac:dyDescent="0.25">
      <c r="A464" s="427" t="s">
        <v>965</v>
      </c>
      <c r="B464" s="279"/>
      <c r="C464" s="279"/>
      <c r="D464" s="279"/>
      <c r="E464" s="279"/>
      <c r="F464" s="279"/>
      <c r="G464" s="279"/>
      <c r="H464" s="279"/>
      <c r="I464" s="279"/>
      <c r="J464" s="279" t="str">
        <f>A464</f>
        <v>CS#10: Social Networks</v>
      </c>
      <c r="K464" s="279"/>
      <c r="L464" s="279"/>
      <c r="M464" s="279"/>
      <c r="N464" s="279"/>
      <c r="O464" s="279"/>
      <c r="P464" s="279"/>
      <c r="Q464" s="279"/>
      <c r="R464" s="279"/>
      <c r="S464" s="279"/>
      <c r="T464" s="146"/>
      <c r="U464" s="146"/>
    </row>
    <row r="465" spans="1:21" x14ac:dyDescent="0.25">
      <c r="A465" s="5"/>
      <c r="B465" s="5"/>
      <c r="C465" s="5"/>
      <c r="D465" s="5"/>
      <c r="E465" s="5"/>
      <c r="F465" s="5"/>
      <c r="G465" s="5"/>
      <c r="H465" s="5"/>
      <c r="I465" s="187"/>
      <c r="J465" s="173"/>
      <c r="K465" s="173"/>
      <c r="L465" s="173"/>
      <c r="M465" s="173"/>
      <c r="N465" s="173"/>
      <c r="O465" s="173"/>
      <c r="P465" s="173"/>
      <c r="Q465" s="173"/>
      <c r="R465" s="173"/>
      <c r="S465" s="173"/>
      <c r="T465" s="146"/>
      <c r="U465" s="146"/>
    </row>
    <row r="466" spans="1:21" x14ac:dyDescent="0.25">
      <c r="B466" s="5"/>
      <c r="C466" s="5" t="s">
        <v>95</v>
      </c>
      <c r="D466" s="5" t="s">
        <v>97</v>
      </c>
      <c r="E466" s="5"/>
      <c r="F466" s="5"/>
      <c r="G466" s="5"/>
      <c r="H466" s="5"/>
      <c r="I466" s="187"/>
      <c r="J466" s="173"/>
      <c r="K466" s="173"/>
      <c r="L466" s="173"/>
      <c r="M466" s="173"/>
      <c r="N466" s="173"/>
      <c r="O466" s="173"/>
      <c r="P466" s="173"/>
      <c r="Q466" s="173"/>
      <c r="R466" s="173"/>
      <c r="S466" s="173"/>
      <c r="T466" s="146"/>
      <c r="U466" s="146"/>
    </row>
    <row r="467" spans="1:21" x14ac:dyDescent="0.25">
      <c r="B467" s="5" t="s">
        <v>335</v>
      </c>
      <c r="C467" s="183">
        <f>COUNTIF('Customer Data entry'!L:L, "=1")</f>
        <v>2</v>
      </c>
      <c r="D467" s="184">
        <f>C467/'Customer Data entry'!$B$1</f>
        <v>0.1</v>
      </c>
      <c r="E467" s="5"/>
      <c r="F467" s="5"/>
      <c r="G467" s="5"/>
      <c r="H467" s="5"/>
      <c r="I467" s="187"/>
      <c r="J467" s="173"/>
      <c r="K467" s="173"/>
      <c r="L467" s="173"/>
      <c r="M467" s="173"/>
      <c r="N467" s="173"/>
      <c r="O467" s="173"/>
      <c r="P467" s="173"/>
      <c r="Q467" s="173"/>
      <c r="R467" s="173"/>
      <c r="S467" s="173"/>
      <c r="T467" s="146"/>
      <c r="U467" s="146"/>
    </row>
    <row r="468" spans="1:21" ht="15" customHeight="1" x14ac:dyDescent="0.25">
      <c r="B468" s="5" t="s">
        <v>336</v>
      </c>
      <c r="C468" s="183">
        <f>COUNTIF('Customer Data entry'!L:L, "=2")</f>
        <v>8</v>
      </c>
      <c r="D468" s="184">
        <f>C468/'Customer Data entry'!$B$1</f>
        <v>0.4</v>
      </c>
      <c r="E468" s="5"/>
      <c r="F468" s="5"/>
      <c r="G468" s="5"/>
      <c r="H468" s="5"/>
      <c r="I468" s="187"/>
      <c r="J468" s="173"/>
      <c r="K468" s="499" t="s">
        <v>661</v>
      </c>
      <c r="L468" s="499"/>
      <c r="M468" s="499"/>
      <c r="N468" s="274"/>
      <c r="O468" s="173"/>
      <c r="P468" s="173"/>
      <c r="Q468" s="173"/>
      <c r="R468" s="173"/>
      <c r="S468" s="173"/>
      <c r="T468" s="146"/>
      <c r="U468" s="146"/>
    </row>
    <row r="469" spans="1:21" x14ac:dyDescent="0.25">
      <c r="B469" s="5" t="s">
        <v>337</v>
      </c>
      <c r="C469" s="183">
        <f>COUNTIF('Customer Data entry'!L:L, "=3")</f>
        <v>6</v>
      </c>
      <c r="D469" s="184">
        <f>C469/'Customer Data entry'!$B$1</f>
        <v>0.3</v>
      </c>
      <c r="E469" s="5"/>
      <c r="F469" s="5"/>
      <c r="G469" s="5"/>
      <c r="H469" s="5"/>
      <c r="I469" s="187"/>
      <c r="J469" s="173"/>
      <c r="K469" s="499"/>
      <c r="L469" s="499"/>
      <c r="M469" s="499"/>
      <c r="N469" s="274"/>
      <c r="O469" s="173"/>
      <c r="P469" s="173"/>
      <c r="Q469" s="173"/>
      <c r="R469" s="173"/>
      <c r="S469" s="173"/>
      <c r="T469" s="146"/>
      <c r="U469" s="146"/>
    </row>
    <row r="470" spans="1:21" x14ac:dyDescent="0.25">
      <c r="B470" s="5" t="s">
        <v>338</v>
      </c>
      <c r="C470" s="183">
        <f>COUNTIF('Customer Data entry'!L:L, "=4")</f>
        <v>3</v>
      </c>
      <c r="D470" s="184">
        <f>C470/'Customer Data entry'!$B$1</f>
        <v>0.15</v>
      </c>
      <c r="E470" s="5"/>
      <c r="F470" s="5"/>
      <c r="G470" s="5"/>
      <c r="H470" s="5"/>
      <c r="I470" s="187"/>
      <c r="J470" s="173"/>
      <c r="K470" s="280"/>
      <c r="L470" s="280"/>
      <c r="M470" s="315">
        <f>SUM(D469:D471)</f>
        <v>0.49999999999999994</v>
      </c>
      <c r="N470" s="272"/>
      <c r="O470" s="173"/>
      <c r="P470" s="173"/>
      <c r="Q470" s="173"/>
      <c r="R470" s="173"/>
      <c r="S470" s="173"/>
      <c r="T470" s="146"/>
      <c r="U470" s="146"/>
    </row>
    <row r="471" spans="1:21" x14ac:dyDescent="0.25">
      <c r="B471" s="5" t="s">
        <v>339</v>
      </c>
      <c r="C471" s="183">
        <f>COUNTIF('Customer Data entry'!L:L, "=5")</f>
        <v>1</v>
      </c>
      <c r="D471" s="184">
        <f>C471/'Customer Data entry'!$B$1</f>
        <v>0.05</v>
      </c>
      <c r="E471" s="5"/>
      <c r="F471" s="5"/>
      <c r="G471" s="5"/>
      <c r="H471" s="5"/>
      <c r="I471" s="187"/>
      <c r="J471" s="173"/>
      <c r="K471" s="173"/>
      <c r="L471" s="173"/>
      <c r="M471" s="173"/>
      <c r="N471" s="173"/>
      <c r="O471" s="173"/>
      <c r="P471" s="173"/>
      <c r="Q471" s="173"/>
      <c r="R471" s="173"/>
      <c r="S471" s="173"/>
      <c r="T471" s="146"/>
      <c r="U471" s="146"/>
    </row>
    <row r="472" spans="1:21" x14ac:dyDescent="0.25">
      <c r="A472" s="5"/>
      <c r="B472" s="5"/>
      <c r="C472" s="5"/>
      <c r="D472" s="5"/>
      <c r="E472" s="5"/>
      <c r="F472" s="5"/>
      <c r="G472" s="5"/>
      <c r="H472" s="5"/>
      <c r="I472" s="187"/>
      <c r="J472" s="173"/>
      <c r="K472" s="173"/>
      <c r="L472" s="173"/>
      <c r="M472" s="173"/>
      <c r="N472" s="173"/>
      <c r="O472" s="173"/>
      <c r="P472" s="173"/>
      <c r="Q472" s="173"/>
      <c r="R472" s="173"/>
      <c r="S472" s="173"/>
      <c r="T472" s="146"/>
      <c r="U472" s="146"/>
    </row>
    <row r="473" spans="1:21" x14ac:dyDescent="0.25">
      <c r="A473" s="31"/>
      <c r="B473" s="5"/>
      <c r="C473" s="5"/>
      <c r="D473" s="5"/>
      <c r="E473" s="5"/>
      <c r="F473" s="5"/>
      <c r="G473" s="5"/>
      <c r="H473" s="5"/>
      <c r="I473" s="187"/>
      <c r="J473" s="173"/>
      <c r="K473" s="173"/>
      <c r="L473" s="173"/>
      <c r="M473" s="173"/>
      <c r="N473" s="173"/>
      <c r="O473" s="173"/>
      <c r="P473" s="173"/>
      <c r="Q473" s="173"/>
      <c r="R473" s="173"/>
      <c r="S473" s="173"/>
      <c r="T473" s="146"/>
      <c r="U473" s="146"/>
    </row>
    <row r="474" spans="1:21" x14ac:dyDescent="0.25">
      <c r="A474" s="5"/>
      <c r="B474" s="5"/>
      <c r="C474" s="5"/>
      <c r="D474" s="5"/>
      <c r="E474" s="5"/>
      <c r="F474" s="5"/>
      <c r="G474" s="5"/>
      <c r="H474" s="5"/>
      <c r="I474" s="187"/>
      <c r="J474" s="173"/>
      <c r="K474" s="173"/>
      <c r="L474" s="173"/>
      <c r="M474" s="173"/>
      <c r="N474" s="173"/>
      <c r="O474" s="173"/>
      <c r="P474" s="173"/>
      <c r="Q474" s="173"/>
      <c r="R474" s="173"/>
      <c r="S474" s="173"/>
      <c r="T474" s="146"/>
      <c r="U474" s="146"/>
    </row>
    <row r="475" spans="1:21" x14ac:dyDescent="0.25">
      <c r="A475" s="279" t="s">
        <v>824</v>
      </c>
      <c r="B475" s="279"/>
      <c r="C475" s="279"/>
      <c r="D475" s="279"/>
      <c r="E475" s="279"/>
      <c r="F475" s="279"/>
      <c r="G475" s="279"/>
      <c r="H475" s="279"/>
      <c r="I475" s="279"/>
      <c r="J475" s="279" t="str">
        <f>A475</f>
        <v>CS#11: Food buying factors</v>
      </c>
      <c r="K475" s="279"/>
      <c r="L475" s="279"/>
      <c r="M475" s="279"/>
      <c r="N475" s="279"/>
      <c r="O475" s="279"/>
      <c r="P475" s="279"/>
      <c r="Q475" s="279"/>
      <c r="R475" s="279"/>
      <c r="S475" s="279"/>
      <c r="T475" s="146"/>
      <c r="U475" s="146"/>
    </row>
    <row r="476" spans="1:21" x14ac:dyDescent="0.25">
      <c r="A476" s="5"/>
      <c r="B476" s="5"/>
      <c r="C476" s="5"/>
      <c r="D476" s="5"/>
      <c r="E476" s="5"/>
      <c r="F476" s="5"/>
      <c r="G476" s="5"/>
      <c r="H476" s="5"/>
      <c r="I476" s="187"/>
      <c r="J476" s="173"/>
      <c r="K476" s="173"/>
      <c r="L476" s="173"/>
      <c r="M476" s="173"/>
      <c r="N476" s="173"/>
      <c r="O476" s="173"/>
      <c r="P476" s="173"/>
      <c r="Q476" s="173"/>
      <c r="R476" s="173"/>
      <c r="S476" s="173"/>
      <c r="T476" s="146"/>
      <c r="U476" s="146"/>
    </row>
    <row r="477" spans="1:21" ht="30" x14ac:dyDescent="0.25">
      <c r="B477" s="5"/>
      <c r="C477" s="16" t="s">
        <v>341</v>
      </c>
      <c r="D477" s="16" t="s">
        <v>342</v>
      </c>
      <c r="E477" s="16" t="s">
        <v>343</v>
      </c>
      <c r="F477" s="16" t="s">
        <v>344</v>
      </c>
      <c r="G477" s="16" t="s">
        <v>130</v>
      </c>
      <c r="H477" s="16" t="s">
        <v>131</v>
      </c>
      <c r="I477" s="187"/>
      <c r="J477" s="173"/>
      <c r="K477" s="173"/>
      <c r="L477" s="309" t="s">
        <v>663</v>
      </c>
      <c r="M477" s="280"/>
      <c r="N477" s="173"/>
      <c r="O477" s="173"/>
      <c r="P477" s="173"/>
      <c r="Q477" s="173"/>
      <c r="R477" s="173"/>
      <c r="S477" s="173"/>
      <c r="T477" s="146"/>
      <c r="U477" s="146"/>
    </row>
    <row r="478" spans="1:21" x14ac:dyDescent="0.25">
      <c r="B478" s="5" t="s">
        <v>340</v>
      </c>
      <c r="C478" s="183">
        <f>COUNTIF('Customer Data entry'!M:M, "=3")</f>
        <v>9</v>
      </c>
      <c r="D478" s="184">
        <f>C478/'Customer Data entry'!$B$1</f>
        <v>0.45</v>
      </c>
      <c r="E478" s="183">
        <f>COUNTIF('Customer Data entry'!M:M, "=4")</f>
        <v>7</v>
      </c>
      <c r="F478" s="184">
        <f>E478/'Customer Data entry'!$B$1</f>
        <v>0.35</v>
      </c>
      <c r="G478" s="183">
        <f t="shared" ref="G478:G483" si="16">E478+C478</f>
        <v>16</v>
      </c>
      <c r="H478" s="184">
        <f>G478/'Customer Data entry'!$B$1</f>
        <v>0.8</v>
      </c>
      <c r="I478" s="187"/>
      <c r="J478" s="173"/>
      <c r="K478" s="173"/>
      <c r="L478" s="317" t="str">
        <f>VLOOKUP(1,B485:C491,2,)</f>
        <v>In season</v>
      </c>
      <c r="M478" s="5"/>
      <c r="N478" s="173"/>
      <c r="O478" s="173"/>
      <c r="P478" s="173"/>
      <c r="Q478" s="173"/>
      <c r="R478" s="173"/>
      <c r="S478" s="173"/>
      <c r="T478" s="146"/>
      <c r="U478" s="146"/>
    </row>
    <row r="479" spans="1:21" x14ac:dyDescent="0.25">
      <c r="B479" s="91" t="s">
        <v>463</v>
      </c>
      <c r="C479" s="183">
        <f>COUNTIF('Customer Data entry'!N:N, "=3")</f>
        <v>8</v>
      </c>
      <c r="D479" s="184">
        <f>C479/'Customer Data entry'!$B$1</f>
        <v>0.4</v>
      </c>
      <c r="E479" s="183">
        <f>COUNTIF('Customer Data entry'!N:N, "=4")</f>
        <v>6</v>
      </c>
      <c r="F479" s="184">
        <f>E479/'Customer Data entry'!$B$1</f>
        <v>0.3</v>
      </c>
      <c r="G479" s="183">
        <f t="shared" si="16"/>
        <v>14</v>
      </c>
      <c r="H479" s="184">
        <f>G479/'Customer Data entry'!$B$1</f>
        <v>0.7</v>
      </c>
      <c r="I479" s="187"/>
      <c r="J479" s="173"/>
      <c r="K479" s="173"/>
      <c r="L479" s="173"/>
      <c r="M479" s="275" t="s">
        <v>662</v>
      </c>
      <c r="N479" s="173"/>
      <c r="O479" s="173"/>
      <c r="P479" s="173"/>
      <c r="Q479" s="173"/>
      <c r="R479" s="173"/>
      <c r="S479" s="173"/>
      <c r="T479" s="146"/>
      <c r="U479" s="146"/>
    </row>
    <row r="480" spans="1:21" x14ac:dyDescent="0.25">
      <c r="B480" s="91" t="s">
        <v>464</v>
      </c>
      <c r="C480" s="183">
        <f>COUNTIF('Customer Data entry'!O:O, "=3")</f>
        <v>7</v>
      </c>
      <c r="D480" s="184">
        <f>C480/'Customer Data entry'!$B$1</f>
        <v>0.35</v>
      </c>
      <c r="E480" s="183">
        <f>COUNTIF('Customer Data entry'!O:O, "=4")</f>
        <v>5</v>
      </c>
      <c r="F480" s="184">
        <f>E480/'Customer Data entry'!$B$1</f>
        <v>0.25</v>
      </c>
      <c r="G480" s="183">
        <f t="shared" si="16"/>
        <v>12</v>
      </c>
      <c r="H480" s="184">
        <f>G480/'Customer Data entry'!$B$1</f>
        <v>0.6</v>
      </c>
      <c r="I480" s="187"/>
      <c r="J480" s="173"/>
      <c r="K480" s="173"/>
      <c r="L480" s="173"/>
      <c r="M480" s="173"/>
      <c r="N480" s="173"/>
      <c r="O480" s="173"/>
      <c r="P480" s="173"/>
      <c r="Q480" s="173"/>
      <c r="R480" s="173"/>
      <c r="S480" s="173"/>
      <c r="T480" s="146"/>
      <c r="U480" s="146"/>
    </row>
    <row r="481" spans="1:21" x14ac:dyDescent="0.25">
      <c r="B481" s="91" t="s">
        <v>465</v>
      </c>
      <c r="C481" s="183">
        <f>COUNTIF('Customer Data entry'!P:P, "=3")</f>
        <v>6</v>
      </c>
      <c r="D481" s="184">
        <f>C481/'Customer Data entry'!$B$1</f>
        <v>0.3</v>
      </c>
      <c r="E481" s="183">
        <f>COUNTIF('Customer Data entry'!P:P, "=4")</f>
        <v>5</v>
      </c>
      <c r="F481" s="184">
        <f>E481/'Customer Data entry'!$B$1</f>
        <v>0.25</v>
      </c>
      <c r="G481" s="183">
        <f t="shared" si="16"/>
        <v>11</v>
      </c>
      <c r="H481" s="184">
        <f>G481/'Customer Data entry'!$B$1</f>
        <v>0.55000000000000004</v>
      </c>
      <c r="I481" s="187"/>
      <c r="J481" s="173"/>
      <c r="K481" s="173"/>
      <c r="L481" s="173"/>
      <c r="M481" s="173"/>
      <c r="N481" s="173"/>
      <c r="O481" s="173"/>
      <c r="P481" s="173"/>
      <c r="Q481" s="173"/>
      <c r="R481" s="173"/>
      <c r="S481" s="173"/>
      <c r="T481" s="146"/>
      <c r="U481" s="146"/>
    </row>
    <row r="482" spans="1:21" x14ac:dyDescent="0.25">
      <c r="B482" s="91" t="s">
        <v>466</v>
      </c>
      <c r="C482" s="183">
        <f>COUNTIF('Customer Data entry'!Q:Q, "=3")</f>
        <v>7</v>
      </c>
      <c r="D482" s="184">
        <f>C482/'Customer Data entry'!$B$1</f>
        <v>0.35</v>
      </c>
      <c r="E482" s="183">
        <f>COUNTIF('Customer Data entry'!Q:Q, "=4")</f>
        <v>5</v>
      </c>
      <c r="F482" s="184">
        <f>E482/'Customer Data entry'!$B$1</f>
        <v>0.25</v>
      </c>
      <c r="G482" s="183">
        <f t="shared" si="16"/>
        <v>12</v>
      </c>
      <c r="H482" s="184">
        <f>G482/'Customer Data entry'!$B$1</f>
        <v>0.6</v>
      </c>
      <c r="I482" s="187"/>
      <c r="J482" s="173"/>
      <c r="K482" s="173"/>
      <c r="L482" s="173"/>
      <c r="M482" s="173"/>
      <c r="N482" s="173"/>
      <c r="O482" s="173"/>
      <c r="P482" s="173"/>
      <c r="Q482" s="173"/>
      <c r="R482" s="173"/>
      <c r="S482" s="173"/>
      <c r="T482" s="146"/>
      <c r="U482" s="146"/>
    </row>
    <row r="483" spans="1:21" x14ac:dyDescent="0.25">
      <c r="B483" s="91" t="s">
        <v>467</v>
      </c>
      <c r="C483" s="183">
        <f>COUNTIF('Customer Data entry'!R:R, "=3")</f>
        <v>7</v>
      </c>
      <c r="D483" s="184">
        <f>C483/'Customer Data entry'!$B$1</f>
        <v>0.35</v>
      </c>
      <c r="E483" s="183">
        <f>COUNTIF('Customer Data entry'!R:R, "=4")</f>
        <v>8</v>
      </c>
      <c r="F483" s="184">
        <f>E483/'Customer Data entry'!$B$1</f>
        <v>0.4</v>
      </c>
      <c r="G483" s="183">
        <f t="shared" si="16"/>
        <v>15</v>
      </c>
      <c r="H483" s="184">
        <f>G483/'Customer Data entry'!$B$1</f>
        <v>0.75</v>
      </c>
      <c r="I483" s="187"/>
      <c r="J483" s="173"/>
      <c r="K483" s="173"/>
      <c r="L483" s="173"/>
      <c r="M483" s="173"/>
      <c r="N483" s="173"/>
      <c r="O483" s="173"/>
      <c r="P483" s="173"/>
      <c r="Q483" s="173"/>
      <c r="R483" s="173"/>
      <c r="S483" s="173"/>
      <c r="T483" s="146"/>
      <c r="U483" s="146"/>
    </row>
    <row r="484" spans="1:21" x14ac:dyDescent="0.25">
      <c r="A484" s="91"/>
      <c r="D484" s="5"/>
      <c r="E484" s="17"/>
      <c r="F484" s="5"/>
      <c r="G484" s="17"/>
      <c r="H484" s="5"/>
      <c r="I484" s="187"/>
      <c r="J484" s="173"/>
      <c r="K484" s="173"/>
      <c r="L484" s="173"/>
      <c r="M484" s="173"/>
      <c r="N484" s="173"/>
      <c r="O484" s="173"/>
      <c r="P484" s="173"/>
      <c r="Q484" s="173"/>
      <c r="R484" s="173"/>
      <c r="S484" s="173"/>
      <c r="T484" s="146"/>
      <c r="U484" s="146"/>
    </row>
    <row r="485" spans="1:21" x14ac:dyDescent="0.25">
      <c r="B485" s="263" t="s">
        <v>674</v>
      </c>
      <c r="C485" s="17"/>
      <c r="D485" s="5"/>
      <c r="E485" s="17"/>
      <c r="F485" s="5"/>
      <c r="G485" s="17"/>
      <c r="H485" s="5"/>
      <c r="I485" s="187"/>
      <c r="J485" s="173"/>
      <c r="K485" s="173"/>
      <c r="L485" s="173"/>
      <c r="M485" s="173"/>
      <c r="N485" s="173"/>
      <c r="O485" s="173"/>
      <c r="P485" s="173"/>
      <c r="Q485" s="173"/>
      <c r="R485" s="173"/>
      <c r="S485" s="173"/>
      <c r="T485" s="146"/>
      <c r="U485" s="146"/>
    </row>
    <row r="486" spans="1:21" x14ac:dyDescent="0.25">
      <c r="B486" s="183">
        <f t="shared" ref="B486:B491" si="17">_xlfn.RANK.EQ(H478,$H$478:$H$483)</f>
        <v>1</v>
      </c>
      <c r="C486" s="292" t="str">
        <f t="shared" ref="C486:C491" si="18">B478</f>
        <v>In season</v>
      </c>
      <c r="D486" s="5"/>
      <c r="E486" s="17" t="str">
        <f>B478</f>
        <v>In season</v>
      </c>
      <c r="F486" s="428">
        <f>H478</f>
        <v>0.8</v>
      </c>
      <c r="G486" s="17"/>
      <c r="H486" s="5"/>
      <c r="I486" s="187"/>
      <c r="J486" s="173"/>
      <c r="K486" s="173"/>
      <c r="L486" s="173"/>
      <c r="M486" s="173"/>
      <c r="N486" s="173"/>
      <c r="O486" s="173"/>
      <c r="P486" s="173"/>
      <c r="Q486" s="173"/>
      <c r="R486" s="173"/>
      <c r="S486" s="173"/>
      <c r="T486" s="146"/>
      <c r="U486" s="146"/>
    </row>
    <row r="487" spans="1:21" x14ac:dyDescent="0.25">
      <c r="B487" s="183">
        <f t="shared" si="17"/>
        <v>3</v>
      </c>
      <c r="C487" s="292" t="str">
        <f t="shared" si="18"/>
        <v>Produced locally</v>
      </c>
      <c r="D487" s="5"/>
      <c r="E487" s="17" t="str">
        <f t="shared" ref="E487:E490" si="19">B479</f>
        <v>Produced locally</v>
      </c>
      <c r="F487" s="428">
        <f t="shared" ref="F487:F491" si="20">H479</f>
        <v>0.7</v>
      </c>
      <c r="G487" s="17"/>
      <c r="H487" s="5"/>
      <c r="I487" s="187"/>
      <c r="J487" s="173"/>
      <c r="K487" s="173"/>
      <c r="L487" s="173"/>
      <c r="M487" s="173"/>
      <c r="N487" s="173"/>
      <c r="O487" s="173"/>
      <c r="P487" s="173"/>
      <c r="Q487" s="173"/>
      <c r="R487" s="173"/>
      <c r="S487" s="173"/>
      <c r="T487" s="146"/>
      <c r="U487" s="146"/>
    </row>
    <row r="488" spans="1:21" x14ac:dyDescent="0.25">
      <c r="B488" s="183">
        <f t="shared" si="17"/>
        <v>4</v>
      </c>
      <c r="C488" s="292" t="str">
        <f t="shared" si="18"/>
        <v>Produced in BC</v>
      </c>
      <c r="D488" s="5"/>
      <c r="E488" s="17" t="str">
        <f t="shared" si="19"/>
        <v>Produced in BC</v>
      </c>
      <c r="F488" s="428">
        <f t="shared" si="20"/>
        <v>0.6</v>
      </c>
      <c r="G488" s="17"/>
      <c r="H488" s="5"/>
      <c r="I488" s="187"/>
      <c r="J488" s="173"/>
      <c r="K488" s="173"/>
      <c r="L488" s="173"/>
      <c r="M488" s="173"/>
      <c r="N488" s="173"/>
      <c r="O488" s="173"/>
      <c r="P488" s="173"/>
      <c r="Q488" s="173"/>
      <c r="R488" s="173"/>
      <c r="S488" s="173"/>
      <c r="T488" s="146"/>
      <c r="U488" s="146"/>
    </row>
    <row r="489" spans="1:21" x14ac:dyDescent="0.25">
      <c r="B489" s="183">
        <f t="shared" si="17"/>
        <v>6</v>
      </c>
      <c r="C489" s="292" t="str">
        <f t="shared" si="18"/>
        <v>Know the producer</v>
      </c>
      <c r="D489" s="5"/>
      <c r="E489" s="17" t="str">
        <f t="shared" si="19"/>
        <v>Know the producer</v>
      </c>
      <c r="F489" s="428">
        <f t="shared" si="20"/>
        <v>0.55000000000000004</v>
      </c>
      <c r="G489" s="17"/>
      <c r="H489" s="5"/>
      <c r="I489" s="187"/>
      <c r="J489" s="173"/>
      <c r="K489" s="173"/>
      <c r="L489" s="173"/>
      <c r="M489" s="173"/>
      <c r="N489" s="173"/>
      <c r="O489" s="173"/>
      <c r="P489" s="173"/>
      <c r="Q489" s="173"/>
      <c r="R489" s="173"/>
      <c r="S489" s="173"/>
      <c r="T489" s="146"/>
      <c r="U489" s="146"/>
    </row>
    <row r="490" spans="1:21" x14ac:dyDescent="0.25">
      <c r="B490" s="183">
        <f t="shared" si="17"/>
        <v>4</v>
      </c>
      <c r="C490" s="292" t="str">
        <f t="shared" si="18"/>
        <v>Certified organic</v>
      </c>
      <c r="D490" s="5"/>
      <c r="E490" s="17" t="str">
        <f t="shared" si="19"/>
        <v>Certified organic</v>
      </c>
      <c r="F490" s="428">
        <f t="shared" si="20"/>
        <v>0.6</v>
      </c>
      <c r="G490" s="17"/>
      <c r="H490" s="5"/>
      <c r="I490" s="187"/>
      <c r="J490" s="173"/>
      <c r="K490" s="173"/>
      <c r="L490" s="173"/>
      <c r="M490" s="173"/>
      <c r="N490" s="173"/>
      <c r="O490" s="173"/>
      <c r="P490" s="173"/>
      <c r="Q490" s="173"/>
      <c r="R490" s="173"/>
      <c r="S490" s="173"/>
      <c r="T490" s="146"/>
      <c r="U490" s="146"/>
    </row>
    <row r="491" spans="1:21" x14ac:dyDescent="0.25">
      <c r="A491" s="5"/>
      <c r="B491" s="183">
        <f t="shared" si="17"/>
        <v>2</v>
      </c>
      <c r="C491" s="292" t="str">
        <f t="shared" si="18"/>
        <v>Un-certified, natural</v>
      </c>
      <c r="D491" s="5"/>
      <c r="E491" s="17" t="str">
        <f>B483</f>
        <v>Un-certified, natural</v>
      </c>
      <c r="F491" s="428">
        <f t="shared" si="20"/>
        <v>0.75</v>
      </c>
      <c r="G491" s="5"/>
      <c r="H491" s="5"/>
      <c r="I491" s="187"/>
      <c r="J491" s="173"/>
      <c r="K491" s="173"/>
      <c r="L491" s="173"/>
      <c r="M491" s="173"/>
      <c r="N491" s="173"/>
      <c r="O491" s="173"/>
      <c r="P491" s="173"/>
      <c r="Q491" s="173"/>
      <c r="R491" s="173"/>
      <c r="S491" s="173"/>
      <c r="T491" s="146"/>
      <c r="U491" s="146"/>
    </row>
    <row r="492" spans="1:21" x14ac:dyDescent="0.25">
      <c r="A492" s="5"/>
      <c r="B492" s="5"/>
      <c r="C492" s="5"/>
      <c r="D492" s="5"/>
      <c r="E492" s="5"/>
      <c r="F492" s="5"/>
      <c r="G492" s="5"/>
      <c r="H492" s="5"/>
      <c r="I492" s="187"/>
      <c r="J492" s="173"/>
      <c r="K492" s="173"/>
      <c r="L492" s="173"/>
      <c r="M492" s="173"/>
      <c r="N492" s="173"/>
      <c r="O492" s="173"/>
      <c r="P492" s="173"/>
      <c r="Q492" s="173"/>
      <c r="R492" s="173"/>
      <c r="S492" s="173"/>
      <c r="T492" s="146"/>
      <c r="U492" s="146"/>
    </row>
    <row r="493" spans="1:21" x14ac:dyDescent="0.25">
      <c r="A493" s="411" t="s">
        <v>839</v>
      </c>
      <c r="B493" s="279"/>
      <c r="C493" s="279"/>
      <c r="D493" s="279"/>
      <c r="E493" s="279"/>
      <c r="F493" s="279"/>
      <c r="G493" s="279"/>
      <c r="H493" s="279"/>
      <c r="I493" s="279"/>
      <c r="J493" s="279" t="str">
        <f>A493</f>
        <v>CS#13: Customer Market Values</v>
      </c>
      <c r="K493" s="279"/>
      <c r="L493" s="279"/>
      <c r="M493" s="279"/>
      <c r="N493" s="279"/>
      <c r="O493" s="279"/>
      <c r="P493" s="279"/>
      <c r="Q493" s="279"/>
      <c r="R493" s="279"/>
      <c r="S493" s="279"/>
      <c r="T493" s="146"/>
      <c r="U493" s="146"/>
    </row>
    <row r="494" spans="1:21" x14ac:dyDescent="0.25">
      <c r="A494" s="5"/>
      <c r="B494" s="5"/>
      <c r="C494" s="5"/>
      <c r="D494" s="5"/>
      <c r="E494" s="5"/>
      <c r="F494" s="5"/>
      <c r="G494" s="5"/>
      <c r="H494" s="5"/>
      <c r="I494" s="187"/>
      <c r="J494" s="173"/>
      <c r="K494" s="173"/>
      <c r="L494" s="173"/>
      <c r="M494" s="173"/>
      <c r="N494" s="173"/>
      <c r="O494" s="173"/>
      <c r="P494" s="173"/>
      <c r="Q494" s="173"/>
      <c r="R494" s="173"/>
      <c r="S494" s="173"/>
      <c r="T494" s="146"/>
      <c r="U494" s="146"/>
    </row>
    <row r="495" spans="1:21" x14ac:dyDescent="0.25">
      <c r="A495" s="5"/>
      <c r="B495" s="5"/>
      <c r="C495" s="5"/>
      <c r="D495" s="5"/>
      <c r="E495" s="5"/>
      <c r="F495" s="5"/>
      <c r="G495" s="5"/>
      <c r="H495" s="5"/>
      <c r="I495" s="187"/>
      <c r="J495" s="173"/>
      <c r="K495" s="173"/>
      <c r="L495" s="173"/>
      <c r="M495" s="173"/>
      <c r="N495" s="173"/>
      <c r="O495" s="173"/>
      <c r="P495" s="173"/>
      <c r="Q495" s="173"/>
      <c r="R495" s="173"/>
      <c r="S495" s="173"/>
      <c r="T495" s="146"/>
      <c r="U495" s="146"/>
    </row>
    <row r="496" spans="1:21" ht="30" customHeight="1" x14ac:dyDescent="0.25">
      <c r="B496" s="16"/>
      <c r="C496" s="16" t="s">
        <v>126</v>
      </c>
      <c r="D496" s="16" t="s">
        <v>127</v>
      </c>
      <c r="E496" s="16" t="s">
        <v>128</v>
      </c>
      <c r="F496" s="16" t="s">
        <v>129</v>
      </c>
      <c r="G496" s="16" t="s">
        <v>130</v>
      </c>
      <c r="H496" s="16" t="s">
        <v>131</v>
      </c>
      <c r="I496" s="187"/>
      <c r="J496" s="173"/>
      <c r="K496" s="173"/>
      <c r="L496" s="251" t="s">
        <v>664</v>
      </c>
      <c r="M496" s="251"/>
      <c r="N496" s="252"/>
      <c r="O496" s="280"/>
      <c r="P496" s="173"/>
      <c r="Q496" s="173"/>
      <c r="R496" s="173"/>
      <c r="S496" s="173"/>
      <c r="T496" s="146"/>
      <c r="U496" s="146"/>
    </row>
    <row r="497" spans="1:21" ht="15.75" customHeight="1" x14ac:dyDescent="0.25">
      <c r="B497" s="5" t="s">
        <v>7</v>
      </c>
      <c r="C497" s="183">
        <f>COUNTIF('Customer Data entry'!T:T, "=4")</f>
        <v>9</v>
      </c>
      <c r="D497" s="184">
        <f>C497/'Customer Data entry'!$B$1</f>
        <v>0.45</v>
      </c>
      <c r="E497" s="183">
        <f>COUNTIF('Customer Data entry'!T:T, "=5")</f>
        <v>3</v>
      </c>
      <c r="F497" s="184">
        <f>E497/'Customer Data entry'!$B$1</f>
        <v>0.15</v>
      </c>
      <c r="G497" s="183">
        <f t="shared" ref="G497:G508" si="21">E497+C497</f>
        <v>12</v>
      </c>
      <c r="H497" s="184">
        <f>G497/'Customer Data entry'!$B$1</f>
        <v>0.6</v>
      </c>
      <c r="I497" s="187"/>
      <c r="J497" s="173"/>
      <c r="K497" s="173"/>
      <c r="L497" s="280"/>
      <c r="M497" s="240" t="s">
        <v>7</v>
      </c>
      <c r="N497" s="491">
        <f>H497</f>
        <v>0.6</v>
      </c>
      <c r="O497" s="491"/>
      <c r="P497" s="173"/>
      <c r="Q497" s="173"/>
      <c r="R497" s="173"/>
      <c r="S497" s="173"/>
      <c r="T497" s="146"/>
      <c r="U497" s="146"/>
    </row>
    <row r="498" spans="1:21" x14ac:dyDescent="0.25">
      <c r="B498" s="5" t="s">
        <v>8</v>
      </c>
      <c r="C498" s="183">
        <f>COUNTIF('Customer Data entry'!U:U, "=4")</f>
        <v>6</v>
      </c>
      <c r="D498" s="184">
        <f>C498/'Customer Data entry'!$B$1</f>
        <v>0.3</v>
      </c>
      <c r="E498" s="183">
        <f>COUNTIF('Customer Data entry'!U:U, "=5")</f>
        <v>2</v>
      </c>
      <c r="F498" s="184">
        <f>E498/'Customer Data entry'!$B$1</f>
        <v>0.1</v>
      </c>
      <c r="G498" s="183">
        <f t="shared" si="21"/>
        <v>8</v>
      </c>
      <c r="H498" s="184">
        <f>G498/'Customer Data entry'!$B$1</f>
        <v>0.4</v>
      </c>
      <c r="I498" s="187"/>
      <c r="J498" s="173"/>
      <c r="K498" s="173"/>
      <c r="L498" s="280"/>
      <c r="M498" s="240" t="s">
        <v>8</v>
      </c>
      <c r="N498" s="491">
        <f t="shared" ref="N498:N508" si="22">H498</f>
        <v>0.4</v>
      </c>
      <c r="O498" s="491"/>
      <c r="P498" s="173"/>
      <c r="Q498" s="490" t="s">
        <v>1091</v>
      </c>
      <c r="R498" s="490"/>
      <c r="S498" s="490"/>
      <c r="T498" s="146"/>
      <c r="U498" s="146"/>
    </row>
    <row r="499" spans="1:21" x14ac:dyDescent="0.25">
      <c r="B499" s="5" t="s">
        <v>9</v>
      </c>
      <c r="C499" s="183">
        <f>COUNTIF('Customer Data entry'!V:V, "=4")</f>
        <v>6</v>
      </c>
      <c r="D499" s="184">
        <f>C499/'Customer Data entry'!$B$1</f>
        <v>0.3</v>
      </c>
      <c r="E499" s="183">
        <f>COUNTIF('Customer Data entry'!V:V, "=5")</f>
        <v>1</v>
      </c>
      <c r="F499" s="184">
        <f>E499/'Customer Data entry'!$B$1</f>
        <v>0.05</v>
      </c>
      <c r="G499" s="183">
        <f t="shared" si="21"/>
        <v>7</v>
      </c>
      <c r="H499" s="184">
        <f>G499/'Customer Data entry'!$B$1</f>
        <v>0.35</v>
      </c>
      <c r="I499" s="187"/>
      <c r="J499" s="173"/>
      <c r="K499" s="173"/>
      <c r="L499" s="280"/>
      <c r="M499" s="240" t="s">
        <v>9</v>
      </c>
      <c r="N499" s="491">
        <f t="shared" si="22"/>
        <v>0.35</v>
      </c>
      <c r="O499" s="491"/>
      <c r="P499" s="173"/>
      <c r="Q499" s="490"/>
      <c r="R499" s="490"/>
      <c r="S499" s="490"/>
      <c r="T499" s="146"/>
      <c r="U499" s="146"/>
    </row>
    <row r="500" spans="1:21" x14ac:dyDescent="0.25">
      <c r="B500" s="5" t="s">
        <v>120</v>
      </c>
      <c r="C500" s="183">
        <f>COUNTIF('Customer Data entry'!W:W, "=4")</f>
        <v>7</v>
      </c>
      <c r="D500" s="184">
        <f>C500/'Customer Data entry'!$B$1</f>
        <v>0.35</v>
      </c>
      <c r="E500" s="183">
        <f>COUNTIF('Customer Data entry'!W:W, "=5")</f>
        <v>3</v>
      </c>
      <c r="F500" s="184">
        <f>E500/'Customer Data entry'!$B$1</f>
        <v>0.15</v>
      </c>
      <c r="G500" s="183">
        <f t="shared" si="21"/>
        <v>10</v>
      </c>
      <c r="H500" s="184">
        <f>G500/'Customer Data entry'!$B$1</f>
        <v>0.5</v>
      </c>
      <c r="I500" s="187"/>
      <c r="J500" s="173"/>
      <c r="K500" s="173"/>
      <c r="L500" s="280"/>
      <c r="M500" s="240" t="s">
        <v>120</v>
      </c>
      <c r="N500" s="491">
        <f t="shared" si="22"/>
        <v>0.5</v>
      </c>
      <c r="O500" s="491"/>
      <c r="P500" s="173"/>
      <c r="Q500" s="490"/>
      <c r="R500" s="490"/>
      <c r="S500" s="490"/>
      <c r="T500" s="146"/>
      <c r="U500" s="146"/>
    </row>
    <row r="501" spans="1:21" x14ac:dyDescent="0.25">
      <c r="B501" s="5" t="s">
        <v>11</v>
      </c>
      <c r="C501" s="183">
        <f>COUNTIF('Customer Data entry'!X:X, "=4")</f>
        <v>6</v>
      </c>
      <c r="D501" s="184">
        <f>C501/'Customer Data entry'!$B$1</f>
        <v>0.3</v>
      </c>
      <c r="E501" s="183">
        <f>COUNTIF('Customer Data entry'!X:X, "=5")</f>
        <v>3</v>
      </c>
      <c r="F501" s="184">
        <f>E501/'Customer Data entry'!$B$1</f>
        <v>0.15</v>
      </c>
      <c r="G501" s="183">
        <f t="shared" si="21"/>
        <v>9</v>
      </c>
      <c r="H501" s="184">
        <f>G501/'Customer Data entry'!$B$1</f>
        <v>0.45</v>
      </c>
      <c r="I501" s="187"/>
      <c r="J501" s="173"/>
      <c r="K501" s="173"/>
      <c r="L501" s="280"/>
      <c r="M501" s="240" t="s">
        <v>11</v>
      </c>
      <c r="N501" s="491">
        <f t="shared" si="22"/>
        <v>0.45</v>
      </c>
      <c r="O501" s="491"/>
      <c r="P501" s="173"/>
      <c r="Q501" s="173"/>
      <c r="R501" s="173"/>
      <c r="S501" s="173"/>
      <c r="T501" s="146"/>
      <c r="U501" s="146"/>
    </row>
    <row r="502" spans="1:21" x14ac:dyDescent="0.25">
      <c r="B502" s="5" t="s">
        <v>121</v>
      </c>
      <c r="C502" s="183">
        <f>COUNTIF('Customer Data entry'!Y:Y, "=4")</f>
        <v>8</v>
      </c>
      <c r="D502" s="184">
        <f>C502/'Customer Data entry'!$B$1</f>
        <v>0.4</v>
      </c>
      <c r="E502" s="183">
        <f>COUNTIF('Customer Data entry'!Y:Y, "=5")</f>
        <v>5</v>
      </c>
      <c r="F502" s="184">
        <f>E502/'Customer Data entry'!$B$1</f>
        <v>0.25</v>
      </c>
      <c r="G502" s="183">
        <f t="shared" si="21"/>
        <v>13</v>
      </c>
      <c r="H502" s="184">
        <f>G502/'Customer Data entry'!$B$1</f>
        <v>0.65</v>
      </c>
      <c r="I502" s="187"/>
      <c r="J502" s="173"/>
      <c r="K502" s="173"/>
      <c r="L502" s="280"/>
      <c r="M502" s="240" t="s">
        <v>121</v>
      </c>
      <c r="N502" s="491">
        <f t="shared" si="22"/>
        <v>0.65</v>
      </c>
      <c r="O502" s="491"/>
      <c r="P502" s="173"/>
      <c r="Q502" s="173"/>
      <c r="R502" s="173"/>
      <c r="S502" s="173"/>
      <c r="T502" s="146"/>
      <c r="U502" s="146"/>
    </row>
    <row r="503" spans="1:21" x14ac:dyDescent="0.25">
      <c r="B503" s="5" t="s">
        <v>122</v>
      </c>
      <c r="C503" s="183">
        <f>COUNTIF('Customer Data entry'!Z:Z, "=4")</f>
        <v>7</v>
      </c>
      <c r="D503" s="184">
        <f>C503/'Customer Data entry'!$B$1</f>
        <v>0.35</v>
      </c>
      <c r="E503" s="183">
        <f>COUNTIF('Customer Data entry'!Z:Z, "=5")</f>
        <v>5</v>
      </c>
      <c r="F503" s="184">
        <f>E503/'Customer Data entry'!$B$1</f>
        <v>0.25</v>
      </c>
      <c r="G503" s="183">
        <f t="shared" si="21"/>
        <v>12</v>
      </c>
      <c r="H503" s="184">
        <f>G503/'Customer Data entry'!$B$1</f>
        <v>0.6</v>
      </c>
      <c r="I503" s="187"/>
      <c r="J503" s="173"/>
      <c r="K503" s="173"/>
      <c r="L503" s="280"/>
      <c r="M503" s="240" t="s">
        <v>122</v>
      </c>
      <c r="N503" s="491">
        <f t="shared" si="22"/>
        <v>0.6</v>
      </c>
      <c r="O503" s="491"/>
      <c r="P503" s="173"/>
      <c r="Q503" s="173"/>
      <c r="R503" s="173"/>
      <c r="S503" s="173"/>
      <c r="T503" s="146"/>
      <c r="U503" s="146"/>
    </row>
    <row r="504" spans="1:21" x14ac:dyDescent="0.25">
      <c r="B504" s="5" t="s">
        <v>123</v>
      </c>
      <c r="C504" s="183">
        <f>COUNTIF('Customer Data entry'!AA:AA, "=4")</f>
        <v>7</v>
      </c>
      <c r="D504" s="184">
        <f>C504/'Customer Data entry'!$B$1</f>
        <v>0.35</v>
      </c>
      <c r="E504" s="183">
        <f>COUNTIF('Customer Data entry'!AA:AA, "=5")</f>
        <v>3</v>
      </c>
      <c r="F504" s="184">
        <f>E504/'Customer Data entry'!$B$1</f>
        <v>0.15</v>
      </c>
      <c r="G504" s="183">
        <f t="shared" si="21"/>
        <v>10</v>
      </c>
      <c r="H504" s="184">
        <f>G504/'Customer Data entry'!$B$1</f>
        <v>0.5</v>
      </c>
      <c r="I504" s="187"/>
      <c r="J504" s="173"/>
      <c r="K504" s="173"/>
      <c r="L504" s="280"/>
      <c r="M504" s="240" t="s">
        <v>123</v>
      </c>
      <c r="N504" s="491">
        <f t="shared" si="22"/>
        <v>0.5</v>
      </c>
      <c r="O504" s="491"/>
      <c r="P504" s="173"/>
      <c r="Q504" s="173"/>
      <c r="R504" s="173"/>
      <c r="S504" s="173"/>
      <c r="T504" s="146"/>
      <c r="U504" s="146"/>
    </row>
    <row r="505" spans="1:21" x14ac:dyDescent="0.25">
      <c r="B505" s="5" t="s">
        <v>124</v>
      </c>
      <c r="C505" s="183">
        <f>COUNTIF('Customer Data entry'!AB:AB, "=4")</f>
        <v>5</v>
      </c>
      <c r="D505" s="184">
        <f>C505/'Customer Data entry'!$B$1</f>
        <v>0.25</v>
      </c>
      <c r="E505" s="183">
        <f>COUNTIF('Customer Data entry'!AB:AB, "=5")</f>
        <v>1</v>
      </c>
      <c r="F505" s="184">
        <f>E505/'Customer Data entry'!$B$1</f>
        <v>0.05</v>
      </c>
      <c r="G505" s="183">
        <f t="shared" si="21"/>
        <v>6</v>
      </c>
      <c r="H505" s="184">
        <f>G505/'Customer Data entry'!$B$1</f>
        <v>0.3</v>
      </c>
      <c r="I505" s="187"/>
      <c r="J505" s="173"/>
      <c r="K505" s="173"/>
      <c r="L505" s="280"/>
      <c r="M505" s="240" t="s">
        <v>124</v>
      </c>
      <c r="N505" s="491">
        <f t="shared" si="22"/>
        <v>0.3</v>
      </c>
      <c r="O505" s="491"/>
      <c r="P505" s="173"/>
      <c r="Q505" s="173"/>
      <c r="R505" s="173"/>
      <c r="S505" s="173"/>
      <c r="T505" s="146"/>
      <c r="U505" s="146"/>
    </row>
    <row r="506" spans="1:21" x14ac:dyDescent="0.25">
      <c r="B506" s="5" t="s">
        <v>125</v>
      </c>
      <c r="C506" s="183">
        <f>COUNTIF('Customer Data entry'!AC:AC, "=4")</f>
        <v>7</v>
      </c>
      <c r="D506" s="184">
        <f>C506/'Customer Data entry'!$B$1</f>
        <v>0.35</v>
      </c>
      <c r="E506" s="183">
        <f>COUNTIF('Customer Data entry'!AC:AC, "=5")</f>
        <v>1</v>
      </c>
      <c r="F506" s="184">
        <f>E506/'Customer Data entry'!$B$1</f>
        <v>0.05</v>
      </c>
      <c r="G506" s="183">
        <f t="shared" si="21"/>
        <v>8</v>
      </c>
      <c r="H506" s="184">
        <f>G506/'Customer Data entry'!$B$1</f>
        <v>0.4</v>
      </c>
      <c r="I506" s="187"/>
      <c r="J506" s="173"/>
      <c r="K506" s="173"/>
      <c r="L506" s="280"/>
      <c r="M506" s="240" t="s">
        <v>125</v>
      </c>
      <c r="N506" s="491">
        <f t="shared" si="22"/>
        <v>0.4</v>
      </c>
      <c r="O506" s="491"/>
      <c r="P506" s="173"/>
      <c r="Q506" s="173"/>
      <c r="R506" s="173"/>
      <c r="S506" s="173"/>
      <c r="T506" s="146"/>
      <c r="U506" s="146"/>
    </row>
    <row r="507" spans="1:21" x14ac:dyDescent="0.25">
      <c r="B507" s="5" t="s">
        <v>17</v>
      </c>
      <c r="C507" s="183">
        <f>COUNTIF('Customer Data entry'!AD:AD, "=4")</f>
        <v>6</v>
      </c>
      <c r="D507" s="184">
        <f>C507/'Customer Data entry'!$B$1</f>
        <v>0.3</v>
      </c>
      <c r="E507" s="183">
        <f>COUNTIF('Customer Data entry'!AD:AD, "=5")</f>
        <v>10</v>
      </c>
      <c r="F507" s="184">
        <f>E507/'Customer Data entry'!$B$1</f>
        <v>0.5</v>
      </c>
      <c r="G507" s="183">
        <f t="shared" si="21"/>
        <v>16</v>
      </c>
      <c r="H507" s="184">
        <f>G507/'Customer Data entry'!$B$1</f>
        <v>0.8</v>
      </c>
      <c r="I507" s="187"/>
      <c r="J507" s="173"/>
      <c r="K507" s="173"/>
      <c r="L507" s="280"/>
      <c r="M507" s="240" t="s">
        <v>17</v>
      </c>
      <c r="N507" s="491">
        <f t="shared" si="22"/>
        <v>0.8</v>
      </c>
      <c r="O507" s="491"/>
      <c r="P507" s="173"/>
      <c r="Q507" s="173"/>
      <c r="R507" s="173"/>
      <c r="S507" s="173"/>
      <c r="T507" s="146"/>
      <c r="U507" s="146"/>
    </row>
    <row r="508" spans="1:21" x14ac:dyDescent="0.25">
      <c r="B508" s="5" t="s">
        <v>18</v>
      </c>
      <c r="C508" s="183">
        <f>COUNTIF('Customer Data entry'!AE:AE, "=4")</f>
        <v>6</v>
      </c>
      <c r="D508" s="184">
        <f>C508/'Customer Data entry'!$B$1</f>
        <v>0.3</v>
      </c>
      <c r="E508" s="183">
        <f>COUNTIF('Customer Data entry'!AE:AE, "=5")</f>
        <v>6</v>
      </c>
      <c r="F508" s="184">
        <f>E508/'Customer Data entry'!$B$1</f>
        <v>0.3</v>
      </c>
      <c r="G508" s="183">
        <f t="shared" si="21"/>
        <v>12</v>
      </c>
      <c r="H508" s="184">
        <f>G508/'Customer Data entry'!$B$1</f>
        <v>0.6</v>
      </c>
      <c r="I508" s="187"/>
      <c r="J508" s="173"/>
      <c r="K508" s="173"/>
      <c r="L508" s="280"/>
      <c r="M508" s="240" t="s">
        <v>18</v>
      </c>
      <c r="N508" s="491">
        <f t="shared" si="22"/>
        <v>0.6</v>
      </c>
      <c r="O508" s="491"/>
      <c r="P508" s="173"/>
      <c r="Q508" s="173"/>
      <c r="R508" s="173"/>
      <c r="S508" s="173"/>
      <c r="T508" s="146"/>
      <c r="U508" s="146"/>
    </row>
    <row r="509" spans="1:21" x14ac:dyDescent="0.25">
      <c r="A509" s="5"/>
      <c r="B509" s="5"/>
      <c r="C509" s="5"/>
      <c r="D509" s="5"/>
      <c r="E509" s="5"/>
      <c r="F509" s="5"/>
      <c r="G509" s="5"/>
      <c r="H509" s="5"/>
      <c r="I509" s="187"/>
      <c r="J509" s="173"/>
      <c r="K509" s="173"/>
      <c r="L509" s="272" t="s">
        <v>665</v>
      </c>
      <c r="M509" s="173"/>
      <c r="N509" s="173"/>
      <c r="O509" s="173"/>
      <c r="P509" s="173"/>
      <c r="Q509" s="173"/>
      <c r="R509" s="173"/>
      <c r="S509" s="173"/>
      <c r="T509" s="146"/>
      <c r="U509" s="146"/>
    </row>
    <row r="510" spans="1:21" x14ac:dyDescent="0.25">
      <c r="A510" s="31" t="s">
        <v>345</v>
      </c>
      <c r="B510" s="5"/>
      <c r="C510" s="5"/>
      <c r="D510" s="5"/>
      <c r="E510" s="5"/>
      <c r="F510" s="5"/>
      <c r="G510" s="5"/>
      <c r="H510" s="5"/>
      <c r="I510" s="187"/>
      <c r="J510" s="173"/>
      <c r="K510" s="173"/>
      <c r="L510" s="173"/>
      <c r="M510" s="173"/>
      <c r="N510" s="173"/>
      <c r="O510" s="173"/>
      <c r="P510" s="173"/>
      <c r="Q510" s="173"/>
      <c r="R510" s="173"/>
      <c r="S510" s="173"/>
      <c r="T510" s="146"/>
      <c r="U510" s="146"/>
    </row>
    <row r="511" spans="1:21" x14ac:dyDescent="0.25">
      <c r="A511" s="279" t="s">
        <v>825</v>
      </c>
      <c r="B511" s="279"/>
      <c r="C511" s="279"/>
      <c r="D511" s="279"/>
      <c r="E511" s="279"/>
      <c r="F511" s="279"/>
      <c r="G511" s="279"/>
      <c r="H511" s="279"/>
      <c r="I511" s="279"/>
      <c r="J511" s="279" t="str">
        <f>A511</f>
        <v>CS#15: Postal Code</v>
      </c>
      <c r="K511" s="279"/>
      <c r="L511" s="279"/>
      <c r="M511" s="279"/>
      <c r="N511" s="279"/>
      <c r="O511" s="279"/>
      <c r="P511" s="279"/>
      <c r="Q511" s="279"/>
      <c r="R511" s="279"/>
      <c r="S511" s="279"/>
      <c r="T511" s="146"/>
      <c r="U511" s="146"/>
    </row>
    <row r="512" spans="1:21" s="37" customFormat="1" x14ac:dyDescent="0.25">
      <c r="A512" s="264"/>
      <c r="I512" s="271"/>
      <c r="J512" s="234"/>
      <c r="K512" s="234"/>
      <c r="L512" s="234"/>
      <c r="M512" s="234"/>
      <c r="N512" s="234"/>
      <c r="O512" s="234"/>
      <c r="P512" s="234"/>
      <c r="Q512" s="234"/>
      <c r="R512" s="234"/>
      <c r="S512" s="234"/>
      <c r="T512" s="146"/>
      <c r="U512" s="146"/>
    </row>
    <row r="513" spans="1:21" s="37" customFormat="1" x14ac:dyDescent="0.25">
      <c r="A513" s="276" t="s">
        <v>666</v>
      </c>
      <c r="I513" s="271"/>
      <c r="J513" s="234"/>
      <c r="K513" s="234" t="s">
        <v>666</v>
      </c>
      <c r="L513" s="234"/>
      <c r="M513" s="234"/>
      <c r="N513" s="234"/>
      <c r="O513" s="234"/>
      <c r="P513" s="234"/>
      <c r="Q513" s="234"/>
      <c r="R513" s="234"/>
      <c r="S513" s="234"/>
      <c r="T513" s="146"/>
      <c r="U513" s="146"/>
    </row>
    <row r="514" spans="1:21" s="37" customFormat="1" x14ac:dyDescent="0.25">
      <c r="A514" s="264"/>
      <c r="I514" s="271"/>
      <c r="J514" s="234"/>
      <c r="K514" s="234"/>
      <c r="L514" s="234"/>
      <c r="M514" s="234"/>
      <c r="N514" s="234"/>
      <c r="O514" s="234"/>
      <c r="P514" s="234"/>
      <c r="Q514" s="234"/>
      <c r="R514" s="234"/>
      <c r="S514" s="234"/>
      <c r="T514" s="146"/>
      <c r="U514" s="146"/>
    </row>
    <row r="515" spans="1:21" s="37" customFormat="1" x14ac:dyDescent="0.25">
      <c r="A515" s="264"/>
      <c r="I515" s="271"/>
      <c r="J515" s="234"/>
      <c r="K515" s="234"/>
      <c r="L515" s="234"/>
      <c r="M515" s="234"/>
      <c r="N515" s="234"/>
      <c r="O515" s="234"/>
      <c r="P515" s="234"/>
      <c r="Q515" s="234"/>
      <c r="R515" s="234"/>
      <c r="S515" s="234"/>
      <c r="T515" s="146"/>
      <c r="U515" s="146"/>
    </row>
    <row r="516" spans="1:21" x14ac:dyDescent="0.25">
      <c r="A516" s="5"/>
      <c r="B516" s="5"/>
      <c r="C516" s="5"/>
      <c r="D516" s="5"/>
      <c r="E516" s="5"/>
      <c r="F516" s="5"/>
      <c r="G516" s="5"/>
      <c r="H516" s="5"/>
      <c r="I516" s="187"/>
      <c r="J516" s="173"/>
      <c r="K516" s="173"/>
      <c r="L516" s="173"/>
      <c r="M516" s="173"/>
      <c r="N516" s="173"/>
      <c r="O516" s="173"/>
      <c r="P516" s="173"/>
      <c r="Q516" s="173"/>
      <c r="R516" s="173"/>
      <c r="S516" s="173"/>
      <c r="T516" s="146"/>
      <c r="U516" s="146"/>
    </row>
    <row r="517" spans="1:21" x14ac:dyDescent="0.25">
      <c r="A517" s="5"/>
      <c r="B517" s="5"/>
      <c r="C517" s="5"/>
      <c r="D517" s="5"/>
      <c r="E517" s="5"/>
      <c r="F517" s="5"/>
      <c r="G517" s="5"/>
      <c r="H517" s="5"/>
      <c r="I517" s="187"/>
      <c r="J517" s="173"/>
      <c r="K517" s="173"/>
      <c r="L517" s="173"/>
      <c r="M517" s="173"/>
      <c r="N517" s="173"/>
      <c r="O517" s="173"/>
      <c r="P517" s="173"/>
      <c r="Q517" s="173"/>
      <c r="R517" s="173"/>
      <c r="S517" s="173"/>
      <c r="T517" s="146"/>
      <c r="U517" s="146"/>
    </row>
    <row r="518" spans="1:21" x14ac:dyDescent="0.25">
      <c r="A518" s="5"/>
      <c r="B518" s="5"/>
      <c r="C518" s="5"/>
      <c r="D518" s="5"/>
      <c r="E518" s="5"/>
      <c r="F518" s="5"/>
      <c r="G518" s="5"/>
      <c r="H518" s="5"/>
      <c r="I518" s="187"/>
      <c r="J518" s="173"/>
      <c r="K518" s="173"/>
      <c r="L518" s="173"/>
      <c r="M518" s="173"/>
      <c r="N518" s="173"/>
      <c r="O518" s="173"/>
      <c r="P518" s="173"/>
      <c r="Q518" s="173"/>
      <c r="R518" s="173"/>
      <c r="S518" s="173"/>
      <c r="T518" s="146"/>
      <c r="U518" s="146"/>
    </row>
    <row r="519" spans="1:21" x14ac:dyDescent="0.25">
      <c r="A519" s="5"/>
      <c r="B519" s="5"/>
      <c r="C519" s="5"/>
      <c r="D519" s="5"/>
      <c r="E519" s="5"/>
      <c r="F519" s="5"/>
      <c r="G519" s="5"/>
      <c r="H519" s="5"/>
      <c r="I519" s="187"/>
      <c r="J519" s="173"/>
      <c r="K519" s="173"/>
      <c r="L519" s="173"/>
      <c r="M519" s="173"/>
      <c r="N519" s="173"/>
      <c r="O519" s="173"/>
      <c r="P519" s="173"/>
      <c r="Q519" s="173"/>
      <c r="R519" s="173"/>
      <c r="S519" s="173"/>
      <c r="T519" s="146"/>
      <c r="U519" s="146"/>
    </row>
    <row r="520" spans="1:21" x14ac:dyDescent="0.25">
      <c r="A520" s="411" t="s">
        <v>840</v>
      </c>
      <c r="B520" s="279"/>
      <c r="C520" s="279"/>
      <c r="D520" s="279"/>
      <c r="E520" s="279"/>
      <c r="F520" s="279"/>
      <c r="G520" s="279"/>
      <c r="H520" s="279"/>
      <c r="I520" s="279"/>
      <c r="J520" s="279" t="str">
        <f>A520</f>
        <v>CS#16: Customer Gender</v>
      </c>
      <c r="K520" s="279"/>
      <c r="L520" s="279"/>
      <c r="M520" s="279"/>
      <c r="N520" s="279"/>
      <c r="O520" s="279"/>
      <c r="P520" s="279"/>
      <c r="Q520" s="279"/>
      <c r="R520" s="279"/>
      <c r="S520" s="279"/>
      <c r="T520" s="146"/>
      <c r="U520" s="146"/>
    </row>
    <row r="521" spans="1:21" x14ac:dyDescent="0.25">
      <c r="A521" s="5"/>
      <c r="B521" s="5"/>
      <c r="C521" s="5"/>
      <c r="D521" s="5"/>
      <c r="E521" s="5"/>
      <c r="F521" s="5"/>
      <c r="G521" s="5"/>
      <c r="H521" s="5"/>
      <c r="I521" s="187"/>
      <c r="J521" s="173"/>
      <c r="K521" s="173"/>
      <c r="L521" s="173"/>
      <c r="M521" s="173"/>
      <c r="N521" s="173"/>
      <c r="O521" s="173"/>
      <c r="P521" s="173"/>
      <c r="Q521" s="173"/>
      <c r="R521" s="173"/>
      <c r="S521" s="173"/>
      <c r="T521" s="146"/>
      <c r="U521" s="146"/>
    </row>
    <row r="522" spans="1:21" x14ac:dyDescent="0.25">
      <c r="B522" s="5"/>
      <c r="C522" s="5" t="s">
        <v>95</v>
      </c>
      <c r="D522" s="5" t="s">
        <v>97</v>
      </c>
      <c r="E522" s="5"/>
      <c r="F522" s="5"/>
      <c r="G522" s="5"/>
      <c r="H522" s="5"/>
      <c r="I522" s="187"/>
      <c r="J522" s="173"/>
      <c r="K522" s="173"/>
      <c r="L522" s="173"/>
      <c r="M522" s="173"/>
      <c r="N522" s="173"/>
      <c r="O522" s="173"/>
      <c r="P522" s="173"/>
      <c r="Q522" s="173"/>
      <c r="R522" s="173"/>
      <c r="S522" s="173"/>
      <c r="T522" s="146"/>
      <c r="U522" s="146"/>
    </row>
    <row r="523" spans="1:21" x14ac:dyDescent="0.25">
      <c r="B523" s="5" t="s">
        <v>346</v>
      </c>
      <c r="C523" s="183">
        <f>COUNTIF('Customer Data entry'!AH:AH, "=1")</f>
        <v>9</v>
      </c>
      <c r="E523" s="5"/>
      <c r="F523" s="5"/>
      <c r="G523" s="5"/>
      <c r="H523" s="5"/>
      <c r="I523" s="187"/>
      <c r="J523" s="173"/>
      <c r="K523" s="173"/>
      <c r="L523" s="309" t="s">
        <v>667</v>
      </c>
      <c r="M523" s="280"/>
      <c r="N523" s="272"/>
      <c r="O523" s="173"/>
      <c r="P523" s="173"/>
      <c r="Q523" s="173"/>
      <c r="R523" s="173"/>
      <c r="S523" s="173"/>
      <c r="T523" s="146"/>
      <c r="U523" s="146"/>
    </row>
    <row r="524" spans="1:21" x14ac:dyDescent="0.25">
      <c r="B524" s="5" t="s">
        <v>347</v>
      </c>
      <c r="C524" s="183">
        <f>COUNTIF('Customer Data entry'!AH:AH, "=2")</f>
        <v>10</v>
      </c>
      <c r="E524" s="5"/>
      <c r="F524" s="5"/>
      <c r="G524" s="5"/>
      <c r="H524" s="5"/>
      <c r="I524" s="187"/>
      <c r="J524" s="173"/>
      <c r="K524" s="173"/>
      <c r="L524" s="310" t="s">
        <v>668</v>
      </c>
      <c r="M524" s="315">
        <f>C523/'Customer Data entry'!$B$1</f>
        <v>0.45</v>
      </c>
      <c r="N524" s="273"/>
      <c r="O524" s="226"/>
      <c r="P524" s="173"/>
      <c r="Q524" s="173"/>
      <c r="R524" s="173"/>
      <c r="S524" s="173"/>
      <c r="T524" s="146"/>
      <c r="U524" s="146"/>
    </row>
    <row r="525" spans="1:21" x14ac:dyDescent="0.25">
      <c r="B525" s="5" t="s">
        <v>38</v>
      </c>
      <c r="C525" s="183">
        <f>COUNTIF('Customer Data entry'!AH:AH, "=3")</f>
        <v>1</v>
      </c>
      <c r="E525" s="5"/>
      <c r="F525" s="5"/>
      <c r="G525" s="5"/>
      <c r="H525" s="5"/>
      <c r="I525" s="187"/>
      <c r="J525" s="173"/>
      <c r="K525" s="173"/>
      <c r="L525" s="310" t="s">
        <v>669</v>
      </c>
      <c r="M525" s="315">
        <f>C524/'Customer Data entry'!$B$1</f>
        <v>0.5</v>
      </c>
      <c r="N525" s="173"/>
      <c r="O525" s="173"/>
      <c r="P525" s="173"/>
      <c r="Q525" s="173"/>
      <c r="R525" s="173"/>
      <c r="S525" s="173"/>
      <c r="T525" s="146"/>
      <c r="U525" s="146"/>
    </row>
    <row r="526" spans="1:21" x14ac:dyDescent="0.25">
      <c r="A526" s="5"/>
      <c r="B526" s="5"/>
      <c r="C526" s="5"/>
      <c r="D526" s="5"/>
      <c r="E526" s="5"/>
      <c r="F526" s="5"/>
      <c r="G526" s="5"/>
      <c r="H526" s="5"/>
      <c r="I526" s="187"/>
      <c r="J526" s="173"/>
      <c r="K526" s="173"/>
      <c r="L526" s="310" t="s">
        <v>670</v>
      </c>
      <c r="M526" s="315">
        <f>C525/'Customer Data entry'!$B$1</f>
        <v>0.05</v>
      </c>
      <c r="N526" s="173"/>
      <c r="O526" s="173"/>
      <c r="P526" s="173"/>
      <c r="Q526" s="173"/>
      <c r="R526" s="173"/>
      <c r="S526" s="173"/>
      <c r="T526" s="146"/>
      <c r="U526" s="146"/>
    </row>
    <row r="527" spans="1:21" x14ac:dyDescent="0.25">
      <c r="A527" s="5"/>
      <c r="B527" s="5"/>
      <c r="C527" s="5"/>
      <c r="D527" s="5"/>
      <c r="E527" s="5"/>
      <c r="F527" s="5"/>
      <c r="G527" s="5"/>
      <c r="H527" s="5"/>
      <c r="I527" s="187"/>
      <c r="J527" s="173"/>
      <c r="K527" s="173"/>
      <c r="L527" s="173"/>
      <c r="M527" s="173"/>
      <c r="N527" s="173"/>
      <c r="O527" s="173"/>
      <c r="P527" s="173"/>
      <c r="Q527" s="173"/>
      <c r="R527" s="173"/>
      <c r="S527" s="173"/>
      <c r="T527" s="146"/>
      <c r="U527" s="146"/>
    </row>
    <row r="528" spans="1:21" x14ac:dyDescent="0.25">
      <c r="A528" s="411" t="s">
        <v>841</v>
      </c>
      <c r="B528" s="279"/>
      <c r="C528" s="279"/>
      <c r="D528" s="279"/>
      <c r="E528" s="279"/>
      <c r="F528" s="279"/>
      <c r="G528" s="279"/>
      <c r="H528" s="279"/>
      <c r="I528" s="279"/>
      <c r="J528" s="279" t="str">
        <f>A528</f>
        <v>CS#17: Customer Age</v>
      </c>
      <c r="K528" s="279"/>
      <c r="L528" s="279"/>
      <c r="M528" s="279"/>
      <c r="N528" s="279"/>
      <c r="O528" s="279"/>
      <c r="P528" s="279"/>
      <c r="Q528" s="279"/>
      <c r="R528" s="279"/>
      <c r="S528" s="279"/>
      <c r="T528" s="146"/>
      <c r="U528" s="146"/>
    </row>
    <row r="529" spans="1:21" x14ac:dyDescent="0.25">
      <c r="A529" s="5"/>
      <c r="B529" s="5"/>
      <c r="C529" s="5"/>
      <c r="D529" s="5"/>
      <c r="E529" s="5"/>
      <c r="F529" s="5"/>
      <c r="G529" s="5"/>
      <c r="H529" s="5"/>
      <c r="I529" s="187"/>
      <c r="J529" s="173"/>
      <c r="K529" s="173"/>
      <c r="L529" s="173"/>
      <c r="M529" s="173"/>
      <c r="N529" s="173"/>
      <c r="O529" s="173"/>
      <c r="P529" s="173"/>
      <c r="Q529" s="173"/>
      <c r="R529" s="173"/>
      <c r="S529" s="173"/>
      <c r="T529" s="146"/>
      <c r="U529" s="146"/>
    </row>
    <row r="530" spans="1:21" x14ac:dyDescent="0.25">
      <c r="B530" s="5"/>
      <c r="C530" s="5" t="s">
        <v>95</v>
      </c>
      <c r="D530" s="5" t="s">
        <v>97</v>
      </c>
      <c r="E530" s="5"/>
      <c r="F530" s="5"/>
      <c r="G530" s="5"/>
      <c r="H530" s="5"/>
      <c r="I530" s="187"/>
      <c r="J530" s="173"/>
      <c r="K530" s="173"/>
      <c r="L530" s="173"/>
      <c r="M530" s="173"/>
      <c r="N530" s="173"/>
      <c r="O530" s="173"/>
      <c r="P530" s="173"/>
      <c r="Q530" s="173"/>
      <c r="R530" s="173"/>
      <c r="S530" s="173"/>
      <c r="T530" s="146"/>
      <c r="U530" s="146"/>
    </row>
    <row r="531" spans="1:21" x14ac:dyDescent="0.25">
      <c r="B531" s="5" t="s">
        <v>348</v>
      </c>
      <c r="C531" s="183">
        <f>COUNTIF('Customer Data entry'!AI:AI, "=1")</f>
        <v>3</v>
      </c>
      <c r="D531" s="184">
        <f>C531/'Customer Data entry'!$B$1</f>
        <v>0.15</v>
      </c>
      <c r="E531" s="5"/>
      <c r="F531" s="5"/>
      <c r="G531" s="5"/>
      <c r="H531" s="5"/>
      <c r="I531" s="187"/>
      <c r="J531" s="173"/>
      <c r="K531" s="173"/>
      <c r="L531" s="173"/>
      <c r="M531" s="173"/>
      <c r="N531" s="173"/>
      <c r="O531" s="173"/>
      <c r="P531" s="173"/>
      <c r="Q531" s="173"/>
      <c r="R531" s="173"/>
      <c r="S531" s="173"/>
      <c r="T531" s="146"/>
      <c r="U531" s="146"/>
    </row>
    <row r="532" spans="1:21" x14ac:dyDescent="0.25">
      <c r="B532" s="5" t="s">
        <v>349</v>
      </c>
      <c r="C532" s="183">
        <f>COUNTIF('Customer Data entry'!AI:AI, "=2")</f>
        <v>6</v>
      </c>
      <c r="D532" s="184">
        <f>C532/'Customer Data entry'!$B$1</f>
        <v>0.3</v>
      </c>
      <c r="E532" s="5"/>
      <c r="F532" s="5"/>
      <c r="G532" s="5"/>
      <c r="H532" s="5"/>
      <c r="I532" s="187"/>
      <c r="J532" s="173"/>
      <c r="K532" s="173"/>
      <c r="L532" s="173"/>
      <c r="M532" s="173"/>
      <c r="N532" s="173"/>
      <c r="O532" s="173"/>
      <c r="P532" s="173"/>
      <c r="Q532" s="173"/>
      <c r="R532" s="173"/>
      <c r="S532" s="173"/>
      <c r="T532" s="146"/>
      <c r="U532" s="146"/>
    </row>
    <row r="533" spans="1:21" x14ac:dyDescent="0.25">
      <c r="B533" s="5" t="s">
        <v>350</v>
      </c>
      <c r="C533" s="183">
        <f>COUNTIF('Customer Data entry'!AI:AI, "=3")</f>
        <v>6</v>
      </c>
      <c r="D533" s="184">
        <f>C533/'Customer Data entry'!$B$1</f>
        <v>0.3</v>
      </c>
      <c r="E533" s="5"/>
      <c r="F533" s="5"/>
      <c r="G533" s="5"/>
      <c r="H533" s="5"/>
      <c r="I533" s="187"/>
      <c r="J533" s="173"/>
      <c r="K533" s="173"/>
      <c r="L533" s="173"/>
      <c r="M533" s="173"/>
      <c r="N533" s="173"/>
      <c r="O533" s="173"/>
      <c r="P533" s="173"/>
      <c r="Q533" s="173"/>
      <c r="R533" s="173"/>
      <c r="S533" s="173"/>
      <c r="T533" s="146"/>
      <c r="U533" s="146"/>
    </row>
    <row r="534" spans="1:21" x14ac:dyDescent="0.25">
      <c r="B534" s="5" t="s">
        <v>351</v>
      </c>
      <c r="C534" s="183">
        <f>COUNTIF('Customer Data entry'!AI:AI, "=4")</f>
        <v>4</v>
      </c>
      <c r="D534" s="184">
        <f>C534/'Customer Data entry'!$B$1</f>
        <v>0.2</v>
      </c>
      <c r="E534" s="5"/>
      <c r="F534" s="5"/>
      <c r="G534" s="5"/>
      <c r="H534" s="5"/>
      <c r="I534" s="187"/>
      <c r="J534" s="173"/>
      <c r="K534" s="173"/>
      <c r="L534" s="173"/>
      <c r="M534" s="173"/>
      <c r="N534" s="173"/>
      <c r="O534" s="173"/>
      <c r="P534" s="173"/>
      <c r="Q534" s="173"/>
      <c r="R534" s="173"/>
      <c r="S534" s="173"/>
      <c r="T534" s="146"/>
      <c r="U534" s="146"/>
    </row>
    <row r="535" spans="1:21" x14ac:dyDescent="0.25">
      <c r="B535" s="5" t="s">
        <v>352</v>
      </c>
      <c r="C535" s="183">
        <f>COUNTIF('Customer Data entry'!AI:AI, "=5")</f>
        <v>1</v>
      </c>
      <c r="D535" s="184">
        <f>C535/'Customer Data entry'!$B$1</f>
        <v>0.05</v>
      </c>
      <c r="E535" s="5"/>
      <c r="F535" s="5"/>
      <c r="G535" s="5"/>
      <c r="H535" s="5"/>
      <c r="I535" s="187"/>
      <c r="J535" s="173"/>
      <c r="K535" s="173"/>
      <c r="L535" s="173"/>
      <c r="M535" s="173"/>
      <c r="N535" s="173"/>
      <c r="O535" s="173"/>
      <c r="P535" s="173"/>
      <c r="Q535" s="173"/>
      <c r="R535" s="173"/>
      <c r="S535" s="173"/>
      <c r="T535" s="146"/>
      <c r="U535" s="146"/>
    </row>
    <row r="536" spans="1:21" x14ac:dyDescent="0.25">
      <c r="A536" s="5"/>
      <c r="B536" s="5"/>
      <c r="C536" s="5"/>
      <c r="D536" s="5"/>
      <c r="E536" s="5"/>
      <c r="F536" s="5"/>
      <c r="G536" s="5"/>
      <c r="H536" s="5"/>
      <c r="I536" s="187"/>
      <c r="J536" s="173"/>
      <c r="K536" s="173"/>
      <c r="L536" s="173"/>
      <c r="M536" s="173"/>
      <c r="N536" s="173"/>
      <c r="O536" s="173"/>
      <c r="P536" s="173"/>
      <c r="Q536" s="173"/>
      <c r="R536" s="173"/>
      <c r="S536" s="173"/>
      <c r="T536" s="146"/>
      <c r="U536" s="146"/>
    </row>
    <row r="537" spans="1:21" x14ac:dyDescent="0.25">
      <c r="A537" s="31"/>
      <c r="B537" s="5"/>
      <c r="C537" s="5"/>
      <c r="D537" s="5"/>
      <c r="E537" s="5"/>
      <c r="F537" s="5"/>
      <c r="G537" s="5"/>
      <c r="H537" s="5"/>
      <c r="I537" s="187"/>
      <c r="J537" s="173"/>
      <c r="K537" s="173"/>
      <c r="L537" s="173"/>
      <c r="M537" s="173"/>
      <c r="N537" s="173"/>
      <c r="O537" s="173"/>
      <c r="P537" s="173"/>
      <c r="Q537" s="173"/>
      <c r="R537" s="173"/>
      <c r="S537" s="173"/>
      <c r="T537" s="146"/>
      <c r="U537" s="146"/>
    </row>
    <row r="538" spans="1:21" x14ac:dyDescent="0.25">
      <c r="A538" s="31"/>
      <c r="B538" s="5"/>
      <c r="C538" s="5"/>
      <c r="D538" s="5"/>
      <c r="E538" s="5"/>
      <c r="F538" s="5"/>
      <c r="G538" s="5"/>
      <c r="H538" s="5"/>
      <c r="I538" s="187"/>
      <c r="J538" s="173"/>
      <c r="K538" s="173"/>
      <c r="L538" s="173"/>
      <c r="M538" s="173"/>
      <c r="N538" s="173"/>
      <c r="O538" s="173"/>
      <c r="P538" s="173"/>
      <c r="Q538" s="173"/>
      <c r="R538" s="173"/>
      <c r="S538" s="173"/>
      <c r="T538" s="146"/>
      <c r="U538" s="146"/>
    </row>
    <row r="539" spans="1:21" x14ac:dyDescent="0.25">
      <c r="A539" s="5"/>
      <c r="B539" s="5"/>
      <c r="C539" s="5"/>
      <c r="D539" s="5"/>
      <c r="E539" s="5"/>
      <c r="F539" s="5"/>
      <c r="G539" s="5"/>
      <c r="H539" s="5"/>
      <c r="I539" s="187"/>
      <c r="J539" s="173"/>
      <c r="K539" s="173"/>
      <c r="L539" s="173"/>
      <c r="M539" s="173"/>
      <c r="N539" s="173"/>
      <c r="O539" s="173"/>
      <c r="P539" s="173"/>
      <c r="Q539" s="173"/>
      <c r="R539" s="173"/>
      <c r="S539" s="173"/>
      <c r="T539" s="146"/>
      <c r="U539" s="146"/>
    </row>
    <row r="540" spans="1:21" x14ac:dyDescent="0.25">
      <c r="A540" s="411" t="s">
        <v>842</v>
      </c>
      <c r="B540" s="279"/>
      <c r="C540" s="279"/>
      <c r="D540" s="279"/>
      <c r="E540" s="279"/>
      <c r="F540" s="279"/>
      <c r="G540" s="279"/>
      <c r="H540" s="279"/>
      <c r="I540" s="279"/>
      <c r="J540" s="279" t="str">
        <f>A540</f>
        <v>CS#18: Customer Household Income</v>
      </c>
      <c r="K540" s="279"/>
      <c r="L540" s="279"/>
      <c r="M540" s="279"/>
      <c r="N540" s="279"/>
      <c r="O540" s="279"/>
      <c r="P540" s="279"/>
      <c r="Q540" s="279"/>
      <c r="R540" s="279"/>
      <c r="S540" s="279"/>
      <c r="T540" s="146"/>
      <c r="U540" s="146"/>
    </row>
    <row r="541" spans="1:21" x14ac:dyDescent="0.25">
      <c r="A541" s="5"/>
      <c r="B541" s="5"/>
      <c r="C541" s="5"/>
      <c r="D541" s="5"/>
      <c r="E541" s="5"/>
      <c r="F541" s="5"/>
      <c r="G541" s="5"/>
      <c r="H541" s="5"/>
      <c r="I541" s="187"/>
      <c r="J541" s="173"/>
      <c r="K541" s="173"/>
      <c r="L541" s="173"/>
      <c r="M541" s="173"/>
      <c r="N541" s="173"/>
      <c r="O541" s="173"/>
      <c r="P541" s="173"/>
      <c r="Q541" s="173"/>
      <c r="R541" s="173"/>
      <c r="S541" s="173"/>
      <c r="T541" s="146"/>
      <c r="U541" s="146"/>
    </row>
    <row r="542" spans="1:21" x14ac:dyDescent="0.25">
      <c r="B542" s="5"/>
      <c r="C542" s="5" t="s">
        <v>95</v>
      </c>
      <c r="D542" s="5" t="s">
        <v>97</v>
      </c>
      <c r="E542" s="5"/>
      <c r="F542" s="5"/>
      <c r="G542" s="5"/>
      <c r="H542" s="5"/>
      <c r="I542" s="187"/>
      <c r="J542" s="173"/>
      <c r="K542" s="173"/>
      <c r="L542" s="173"/>
      <c r="M542" s="173"/>
      <c r="N542" s="173"/>
      <c r="O542" s="173"/>
      <c r="P542" s="173"/>
      <c r="Q542" s="173"/>
      <c r="R542" s="173"/>
      <c r="S542" s="173"/>
      <c r="T542" s="146"/>
      <c r="U542" s="146"/>
    </row>
    <row r="543" spans="1:21" x14ac:dyDescent="0.25">
      <c r="B543" s="99" t="s">
        <v>476</v>
      </c>
      <c r="C543" s="183">
        <f>COUNTIF('Customer Data entry'!AJ:AJ, "=1")</f>
        <v>2</v>
      </c>
      <c r="D543" s="184">
        <f>C543/'Customer Data entry'!$B$1</f>
        <v>0.1</v>
      </c>
      <c r="E543" s="5"/>
      <c r="F543" s="5"/>
      <c r="G543" s="5"/>
      <c r="H543" s="5"/>
      <c r="I543" s="187"/>
      <c r="J543" s="173"/>
      <c r="K543" s="173"/>
      <c r="L543" s="173"/>
      <c r="M543" s="173"/>
      <c r="N543" s="173"/>
      <c r="O543" s="173"/>
      <c r="P543" s="173"/>
      <c r="Q543" s="173"/>
      <c r="R543" s="173"/>
      <c r="S543" s="173"/>
      <c r="T543" s="146"/>
      <c r="U543" s="146"/>
    </row>
    <row r="544" spans="1:21" x14ac:dyDescent="0.25">
      <c r="B544" s="99" t="s">
        <v>477</v>
      </c>
      <c r="C544" s="183">
        <f>COUNTIF('Customer Data entry'!AJ:AJ, "=2")</f>
        <v>4</v>
      </c>
      <c r="D544" s="184">
        <f>C544/'Customer Data entry'!$B$1</f>
        <v>0.2</v>
      </c>
      <c r="E544" s="5"/>
      <c r="F544" s="5"/>
      <c r="G544" s="5"/>
      <c r="H544" s="5"/>
      <c r="I544" s="187"/>
      <c r="J544" s="173"/>
      <c r="K544" s="173"/>
      <c r="L544" s="173"/>
      <c r="M544" s="173"/>
      <c r="N544" s="173"/>
      <c r="O544" s="173"/>
      <c r="P544" s="173"/>
      <c r="Q544" s="173"/>
      <c r="R544" s="173"/>
      <c r="S544" s="173"/>
      <c r="T544" s="146"/>
      <c r="U544" s="146"/>
    </row>
    <row r="545" spans="1:21" x14ac:dyDescent="0.25">
      <c r="B545" s="99" t="s">
        <v>478</v>
      </c>
      <c r="C545" s="183">
        <f>COUNTIF('Customer Data entry'!AJ:AJ, "=3")</f>
        <v>6</v>
      </c>
      <c r="D545" s="184">
        <f>C545/'Customer Data entry'!$B$1</f>
        <v>0.3</v>
      </c>
      <c r="E545" s="5"/>
      <c r="F545" s="5"/>
      <c r="G545" s="5"/>
      <c r="H545" s="5"/>
      <c r="I545" s="187"/>
      <c r="J545" s="173"/>
      <c r="K545" s="173"/>
      <c r="L545" s="173"/>
      <c r="M545" s="173"/>
      <c r="N545" s="173"/>
      <c r="O545" s="173"/>
      <c r="P545" s="173"/>
      <c r="Q545" s="173"/>
      <c r="R545" s="173"/>
      <c r="S545" s="173"/>
      <c r="T545" s="146"/>
      <c r="U545" s="146"/>
    </row>
    <row r="546" spans="1:21" x14ac:dyDescent="0.25">
      <c r="B546" s="99" t="s">
        <v>479</v>
      </c>
      <c r="C546" s="183">
        <f>COUNTIF('Customer Data entry'!AJ:AJ, "=4")</f>
        <v>5</v>
      </c>
      <c r="D546" s="184">
        <f>C546/'Customer Data entry'!$B$1</f>
        <v>0.25</v>
      </c>
      <c r="E546" s="5"/>
      <c r="F546" s="5"/>
      <c r="G546" s="5"/>
      <c r="H546" s="5"/>
      <c r="I546" s="187"/>
      <c r="J546" s="173"/>
      <c r="K546" s="173"/>
      <c r="L546" s="173"/>
      <c r="M546" s="173"/>
      <c r="N546" s="173"/>
      <c r="O546" s="173"/>
      <c r="P546" s="173"/>
      <c r="Q546" s="173"/>
      <c r="R546" s="173"/>
      <c r="S546" s="173"/>
      <c r="T546" s="146"/>
      <c r="U546" s="146"/>
    </row>
    <row r="547" spans="1:21" x14ac:dyDescent="0.25">
      <c r="B547" s="99" t="s">
        <v>480</v>
      </c>
      <c r="C547" s="183">
        <f>COUNTIF('Customer Data entry'!AJ:AJ, "=5")</f>
        <v>2</v>
      </c>
      <c r="D547" s="184">
        <f>C547/'Customer Data entry'!$B$1</f>
        <v>0.1</v>
      </c>
      <c r="E547" s="5"/>
      <c r="F547" s="5"/>
      <c r="G547" s="5"/>
      <c r="H547" s="5"/>
      <c r="I547" s="187"/>
      <c r="J547" s="173"/>
      <c r="K547" s="173"/>
      <c r="L547" s="173"/>
      <c r="M547" s="173"/>
      <c r="N547" s="173"/>
      <c r="O547" s="173"/>
      <c r="P547" s="173"/>
      <c r="Q547" s="173"/>
      <c r="R547" s="173"/>
      <c r="S547" s="173"/>
      <c r="T547" s="146"/>
      <c r="U547" s="146"/>
    </row>
    <row r="548" spans="1:21" x14ac:dyDescent="0.25">
      <c r="B548" s="99" t="s">
        <v>481</v>
      </c>
      <c r="C548" s="183">
        <f>COUNTIF('Customer Data entry'!AJ:AJ, "=6")</f>
        <v>1</v>
      </c>
      <c r="D548" s="184">
        <f>C548/'Customer Data entry'!$B$1</f>
        <v>0.05</v>
      </c>
      <c r="E548" s="5"/>
      <c r="F548" s="5"/>
      <c r="G548" s="5"/>
      <c r="H548" s="5"/>
      <c r="I548" s="187"/>
      <c r="J548" s="173"/>
      <c r="K548" s="173"/>
      <c r="L548" s="173"/>
      <c r="M548" s="173"/>
      <c r="N548" s="173"/>
      <c r="O548" s="173"/>
      <c r="P548" s="173"/>
      <c r="Q548" s="173"/>
      <c r="R548" s="173"/>
      <c r="S548" s="173"/>
      <c r="T548" s="146"/>
      <c r="U548" s="146"/>
    </row>
    <row r="549" spans="1:21" x14ac:dyDescent="0.25">
      <c r="B549" s="5"/>
      <c r="C549" s="5"/>
      <c r="D549" s="5"/>
      <c r="E549" s="5"/>
      <c r="F549" s="5"/>
      <c r="G549" s="5"/>
      <c r="H549" s="5"/>
      <c r="I549" s="187"/>
      <c r="J549" s="173"/>
      <c r="K549" s="173"/>
      <c r="L549" s="173"/>
      <c r="M549" s="173"/>
      <c r="N549" s="173"/>
      <c r="O549" s="173"/>
      <c r="P549" s="173"/>
      <c r="Q549" s="173"/>
      <c r="R549" s="173"/>
      <c r="S549" s="173"/>
      <c r="T549" s="146"/>
      <c r="U549" s="146"/>
    </row>
    <row r="550" spans="1:21" x14ac:dyDescent="0.25">
      <c r="B550" s="5"/>
      <c r="C550" s="5"/>
      <c r="D550" s="5"/>
      <c r="E550" s="5"/>
      <c r="F550" s="5"/>
      <c r="G550" s="5"/>
      <c r="H550" s="5"/>
      <c r="I550" s="187"/>
      <c r="J550" s="173"/>
      <c r="K550" s="173"/>
      <c r="L550" s="173"/>
      <c r="M550" s="173"/>
      <c r="N550" s="173"/>
      <c r="O550" s="173"/>
      <c r="P550" s="173"/>
      <c r="Q550" s="173"/>
      <c r="R550" s="173"/>
      <c r="S550" s="173"/>
      <c r="T550" s="146"/>
      <c r="U550" s="146"/>
    </row>
    <row r="551" spans="1:21" x14ac:dyDescent="0.25">
      <c r="B551" s="31"/>
      <c r="C551" s="5"/>
      <c r="D551" s="5"/>
      <c r="E551" s="5"/>
      <c r="F551" s="5"/>
      <c r="G551" s="5"/>
      <c r="H551" s="5"/>
      <c r="I551" s="187"/>
      <c r="J551" s="173"/>
      <c r="K551" s="173"/>
      <c r="L551" s="173"/>
      <c r="M551" s="173"/>
      <c r="N551" s="173"/>
      <c r="O551" s="173"/>
      <c r="P551" s="173"/>
      <c r="Q551" s="173"/>
      <c r="R551" s="173"/>
      <c r="S551" s="173"/>
      <c r="T551" s="146"/>
      <c r="U551" s="146"/>
    </row>
    <row r="552" spans="1:21" x14ac:dyDescent="0.25">
      <c r="A552" s="5"/>
      <c r="B552" s="5"/>
      <c r="C552" s="5"/>
      <c r="D552" s="5"/>
      <c r="E552" s="5"/>
      <c r="F552" s="5"/>
      <c r="G552" s="5"/>
      <c r="H552" s="5"/>
      <c r="I552" s="187"/>
      <c r="J552" s="173"/>
      <c r="K552" s="173"/>
      <c r="L552" s="173"/>
      <c r="M552" s="173"/>
      <c r="N552" s="173"/>
      <c r="O552" s="173"/>
      <c r="P552" s="173"/>
      <c r="Q552" s="173"/>
      <c r="R552" s="173"/>
      <c r="S552" s="173"/>
      <c r="T552" s="146"/>
      <c r="U552" s="146"/>
    </row>
    <row r="553" spans="1:21" x14ac:dyDescent="0.25">
      <c r="A553" s="5"/>
      <c r="B553" s="5"/>
      <c r="C553" s="5"/>
      <c r="D553" s="5"/>
      <c r="E553" s="5"/>
      <c r="F553" s="5"/>
      <c r="G553" s="5"/>
      <c r="H553" s="5"/>
      <c r="I553" s="187"/>
      <c r="J553" s="173"/>
      <c r="K553" s="173"/>
      <c r="L553" s="173"/>
      <c r="M553" s="173"/>
      <c r="N553" s="173"/>
      <c r="O553" s="173"/>
      <c r="P553" s="173"/>
      <c r="Q553" s="173"/>
      <c r="R553" s="173"/>
      <c r="S553" s="173"/>
      <c r="T553" s="146"/>
      <c r="U553" s="146"/>
    </row>
    <row r="554" spans="1:21" x14ac:dyDescent="0.25">
      <c r="A554" s="5"/>
      <c r="B554" s="5"/>
      <c r="C554" s="5"/>
      <c r="D554" s="5"/>
      <c r="E554" s="5"/>
      <c r="F554" s="5"/>
      <c r="G554" s="5"/>
      <c r="H554" s="5"/>
      <c r="I554" s="187"/>
      <c r="J554" s="173"/>
      <c r="K554" s="173"/>
      <c r="L554" s="173"/>
      <c r="M554" s="173"/>
      <c r="N554" s="173"/>
      <c r="O554" s="173"/>
      <c r="P554" s="173"/>
      <c r="Q554" s="173"/>
      <c r="R554" s="173"/>
      <c r="S554" s="173"/>
      <c r="T554" s="146"/>
      <c r="U554" s="146"/>
    </row>
    <row r="555" spans="1:21" x14ac:dyDescent="0.25">
      <c r="A555" s="5"/>
      <c r="B555" s="5"/>
      <c r="C555" s="5"/>
      <c r="D555" s="5"/>
      <c r="E555" s="5"/>
      <c r="F555" s="5"/>
      <c r="G555" s="5"/>
      <c r="H555" s="5"/>
      <c r="I555" s="187"/>
      <c r="J555" s="173"/>
      <c r="K555" s="173"/>
      <c r="L555" s="173"/>
      <c r="M555" s="173"/>
      <c r="N555" s="173"/>
      <c r="O555" s="173"/>
      <c r="P555" s="173"/>
      <c r="Q555" s="173"/>
      <c r="R555" s="173"/>
      <c r="S555" s="173"/>
      <c r="T555" s="146"/>
      <c r="U555" s="146"/>
    </row>
    <row r="556" spans="1:21" ht="21" x14ac:dyDescent="0.35">
      <c r="A556" s="293"/>
      <c r="B556" s="513" t="s">
        <v>733</v>
      </c>
      <c r="C556" s="513"/>
      <c r="D556" s="513"/>
      <c r="E556" s="513"/>
      <c r="F556" s="513"/>
      <c r="G556" s="513"/>
      <c r="H556" s="293"/>
      <c r="I556" s="293"/>
      <c r="J556" s="293"/>
      <c r="K556" s="513" t="s">
        <v>753</v>
      </c>
      <c r="L556" s="513"/>
      <c r="M556" s="513"/>
      <c r="N556" s="513"/>
      <c r="O556" s="513"/>
      <c r="P556" s="513"/>
      <c r="Q556" s="293"/>
      <c r="R556" s="293"/>
      <c r="S556" s="293"/>
      <c r="T556" s="146"/>
      <c r="U556" s="146"/>
    </row>
    <row r="557" spans="1:21" x14ac:dyDescent="0.25">
      <c r="A557" s="294" t="s">
        <v>843</v>
      </c>
      <c r="B557" s="295"/>
      <c r="C557" s="295"/>
      <c r="D557" s="295"/>
      <c r="E557" s="295"/>
      <c r="F557" s="295"/>
      <c r="G557" s="295"/>
      <c r="H557" s="295"/>
      <c r="I557" s="295"/>
      <c r="J557" s="295" t="str">
        <f>A557</f>
        <v>MM#1: Financial Summary</v>
      </c>
      <c r="K557" s="295"/>
      <c r="L557" s="295"/>
      <c r="M557" s="295"/>
      <c r="N557" s="295"/>
      <c r="O557" s="295"/>
      <c r="P557" s="295"/>
      <c r="Q557" s="295"/>
      <c r="R557" s="295"/>
      <c r="S557" s="295"/>
      <c r="T557" s="146"/>
      <c r="U557" s="146"/>
    </row>
    <row r="558" spans="1:21" x14ac:dyDescent="0.25">
      <c r="A558" s="5"/>
      <c r="B558" s="5"/>
      <c r="C558" s="5"/>
      <c r="D558" s="5"/>
      <c r="E558" s="5"/>
      <c r="F558" s="5"/>
      <c r="G558" s="5"/>
      <c r="H558" s="5"/>
      <c r="I558" s="187"/>
      <c r="J558" s="173"/>
      <c r="K558" s="173"/>
      <c r="L558" s="173"/>
      <c r="M558" s="173"/>
      <c r="N558" s="173"/>
      <c r="O558" s="173"/>
      <c r="P558" s="173"/>
      <c r="Q558" s="173"/>
      <c r="R558" s="173"/>
      <c r="S558" s="173"/>
      <c r="T558" s="146"/>
      <c r="U558" s="146"/>
    </row>
    <row r="559" spans="1:21" x14ac:dyDescent="0.25">
      <c r="A559" s="5"/>
      <c r="B559" s="6" t="str">
        <f>'Mkt Mgr data entry'!A5</f>
        <v>Simplified Profit and Loss Statement</v>
      </c>
      <c r="C559" s="5"/>
      <c r="D559" s="5"/>
      <c r="E559" s="5"/>
      <c r="F559" s="5"/>
      <c r="G559" s="5"/>
      <c r="H559" s="5"/>
      <c r="I559" s="187"/>
      <c r="J559" s="173"/>
      <c r="K559" s="296" t="s">
        <v>678</v>
      </c>
      <c r="L559" s="173"/>
      <c r="M559" s="173"/>
      <c r="N559" s="173"/>
      <c r="O559" s="173"/>
      <c r="P559" s="173"/>
      <c r="Q559" s="173"/>
      <c r="R559" s="173"/>
      <c r="S559" s="173"/>
      <c r="T559" s="146"/>
      <c r="U559" s="146"/>
    </row>
    <row r="560" spans="1:21" x14ac:dyDescent="0.25">
      <c r="A560" s="5"/>
      <c r="B560" s="5"/>
      <c r="C560" s="6"/>
      <c r="D560" s="6"/>
      <c r="E560" s="6"/>
      <c r="F560" s="5"/>
      <c r="G560" s="5"/>
      <c r="H560" s="5"/>
      <c r="I560" s="187"/>
      <c r="J560" s="173"/>
      <c r="K560" s="173"/>
      <c r="L560" s="87"/>
      <c r="M560" s="297"/>
      <c r="N560" s="87"/>
      <c r="O560" s="173"/>
      <c r="P560" s="173"/>
      <c r="Q560" s="173"/>
      <c r="R560" s="173"/>
      <c r="S560" s="173"/>
      <c r="T560" s="146"/>
      <c r="U560" s="146"/>
    </row>
    <row r="561" spans="1:21" x14ac:dyDescent="0.25">
      <c r="A561" s="5"/>
      <c r="B561" s="8"/>
      <c r="C561" s="9" t="str">
        <f>'Mkt Mgr data entry'!B6</f>
        <v>Current year</v>
      </c>
      <c r="D561" s="9" t="str">
        <f>'Mkt Mgr data entry'!C6</f>
        <v>Previous</v>
      </c>
      <c r="E561" s="9" t="str">
        <f>'Mkt Mgr data entry'!D6</f>
        <v>% of total (previous)</v>
      </c>
      <c r="F561" s="5"/>
      <c r="G561" s="5"/>
      <c r="H561" s="5"/>
      <c r="I561" s="187"/>
      <c r="J561" s="173"/>
      <c r="K561" s="297" t="str">
        <f>B580</f>
        <v>Deficit/Surplus</v>
      </c>
      <c r="L561" s="297"/>
      <c r="M561" s="452">
        <f>C580</f>
        <v>78931</v>
      </c>
      <c r="N561" s="87"/>
      <c r="O561" s="173"/>
      <c r="P561" s="173"/>
      <c r="Q561" s="173"/>
      <c r="R561" s="173"/>
      <c r="S561" s="173"/>
      <c r="T561" s="146"/>
      <c r="U561" s="146"/>
    </row>
    <row r="562" spans="1:21" x14ac:dyDescent="0.25">
      <c r="A562" s="5"/>
      <c r="B562" s="78" t="str">
        <f>'Mkt Mgr data entry'!A7</f>
        <v>Revenues</v>
      </c>
      <c r="C562" s="7"/>
      <c r="D562" s="8"/>
      <c r="E562" s="9"/>
      <c r="F562" s="5"/>
      <c r="G562" s="5"/>
      <c r="H562" s="5"/>
      <c r="I562" s="187"/>
      <c r="J562" s="173"/>
      <c r="K562" s="327" t="s">
        <v>691</v>
      </c>
      <c r="L562" s="297"/>
      <c r="M562" s="88">
        <f>(C580-D580)/D580</f>
        <v>1.8153244733594354</v>
      </c>
      <c r="N562" s="87"/>
      <c r="O562" s="173"/>
      <c r="P562" s="173"/>
      <c r="Q562" s="173"/>
      <c r="R562" s="173"/>
      <c r="S562" s="173"/>
      <c r="T562" s="146"/>
      <c r="U562" s="146"/>
    </row>
    <row r="563" spans="1:21" x14ac:dyDescent="0.25">
      <c r="A563" s="5"/>
      <c r="B563" s="8" t="str">
        <f>'Mkt Mgr data entry'!A8</f>
        <v>Stall, registration &amp; administration fees</v>
      </c>
      <c r="C563" s="10">
        <f>'Mkt Mgr data entry'!B8</f>
        <v>654281</v>
      </c>
      <c r="D563" s="10">
        <f>'Mkt Mgr data entry'!C8</f>
        <v>542698</v>
      </c>
      <c r="E563" s="11">
        <f>'Mkt Mgr data entry'!D8</f>
        <v>0.83161923926863202</v>
      </c>
      <c r="F563" s="5"/>
      <c r="G563" s="5"/>
      <c r="H563" s="5"/>
      <c r="I563" s="187"/>
      <c r="J563" s="173"/>
      <c r="K563" s="297"/>
      <c r="L563" s="297"/>
      <c r="M563" s="326"/>
      <c r="N563" s="87"/>
      <c r="O563" s="173"/>
      <c r="P563" s="173"/>
      <c r="Q563" s="173"/>
      <c r="R563" s="173"/>
      <c r="S563" s="173"/>
      <c r="T563" s="146"/>
      <c r="U563" s="146"/>
    </row>
    <row r="564" spans="1:21" x14ac:dyDescent="0.25">
      <c r="A564" s="5"/>
      <c r="B564" s="8" t="str">
        <f>'Mkt Mgr data entry'!A9</f>
        <v>Sales</v>
      </c>
      <c r="C564" s="10">
        <f>'Mkt Mgr data entry'!B9</f>
        <v>23300</v>
      </c>
      <c r="D564" s="10">
        <f>'Mkt Mgr data entry'!C9</f>
        <v>52392</v>
      </c>
      <c r="E564" s="11">
        <f>'Mkt Mgr data entry'!D9</f>
        <v>8.0284421876922654E-2</v>
      </c>
      <c r="F564" s="5"/>
      <c r="G564" s="5"/>
      <c r="H564" s="5"/>
      <c r="I564" s="187"/>
      <c r="J564" s="173"/>
      <c r="K564" s="204" t="s">
        <v>694</v>
      </c>
      <c r="L564" s="205" t="str">
        <f>C561</f>
        <v>Current year</v>
      </c>
      <c r="M564" s="205" t="str">
        <f>D561</f>
        <v>Previous</v>
      </c>
      <c r="N564" s="205" t="s">
        <v>692</v>
      </c>
      <c r="O564" s="173"/>
      <c r="P564" s="173"/>
      <c r="Q564" s="173"/>
      <c r="R564" s="173"/>
      <c r="S564" s="173"/>
      <c r="T564" s="146"/>
      <c r="U564" s="146"/>
    </row>
    <row r="565" spans="1:21" x14ac:dyDescent="0.25">
      <c r="A565" s="5"/>
      <c r="B565" s="8" t="str">
        <f>'Mkt Mgr data entry'!A10</f>
        <v>Interest Revenue</v>
      </c>
      <c r="C565" s="10">
        <f>'Mkt Mgr data entry'!B10</f>
        <v>1200</v>
      </c>
      <c r="D565" s="10">
        <f>'Mkt Mgr data entry'!C10</f>
        <v>810</v>
      </c>
      <c r="E565" s="11">
        <f>'Mkt Mgr data entry'!D10</f>
        <v>1.2412273194439484E-3</v>
      </c>
      <c r="F565" s="5"/>
      <c r="G565" s="5"/>
      <c r="H565" s="5"/>
      <c r="I565" s="187"/>
      <c r="J565" s="173"/>
      <c r="K565" s="340" t="s">
        <v>693</v>
      </c>
      <c r="L565" s="341">
        <f>C563</f>
        <v>654281</v>
      </c>
      <c r="M565" s="341">
        <f>D563</f>
        <v>542698</v>
      </c>
      <c r="N565" s="342">
        <f>(L565-M565)/M565</f>
        <v>0.20560790716015168</v>
      </c>
      <c r="O565" s="173"/>
      <c r="P565" s="173"/>
      <c r="Q565" s="173"/>
      <c r="R565" s="173"/>
      <c r="S565" s="173"/>
      <c r="T565" s="146"/>
      <c r="U565" s="146"/>
    </row>
    <row r="566" spans="1:21" x14ac:dyDescent="0.25">
      <c r="A566" s="5"/>
      <c r="B566" s="8" t="str">
        <f>'Mkt Mgr data entry'!A11</f>
        <v xml:space="preserve">Membership </v>
      </c>
      <c r="C566" s="10">
        <f>'Mkt Mgr data entry'!B11</f>
        <v>17729</v>
      </c>
      <c r="D566" s="10">
        <f>'Mkt Mgr data entry'!C11</f>
        <v>5079.8999999999996</v>
      </c>
      <c r="E566" s="11">
        <f>'Mkt Mgr data entry'!D11</f>
        <v>7.7843341482016215E-3</v>
      </c>
      <c r="F566" s="5"/>
      <c r="G566" s="5"/>
      <c r="H566" s="5"/>
      <c r="I566" s="187"/>
      <c r="J566" s="173"/>
      <c r="K566" s="200" t="s">
        <v>695</v>
      </c>
      <c r="L566" s="328">
        <f>C567</f>
        <v>75000</v>
      </c>
      <c r="M566" s="328">
        <f>D567</f>
        <v>51600</v>
      </c>
      <c r="N566" s="202">
        <f>(L566-M566)/M566</f>
        <v>0.45348837209302323</v>
      </c>
      <c r="O566" s="173"/>
      <c r="P566" s="173"/>
      <c r="Q566" s="173"/>
      <c r="R566" s="173"/>
      <c r="S566" s="173"/>
      <c r="T566" s="146"/>
      <c r="U566" s="146"/>
    </row>
    <row r="567" spans="1:21" x14ac:dyDescent="0.25">
      <c r="A567" s="5"/>
      <c r="B567" s="8" t="str">
        <f>'Mkt Mgr data entry'!A12</f>
        <v>Grants, donations and fundraising</v>
      </c>
      <c r="C567" s="10">
        <f>'Mkt Mgr data entry'!B12</f>
        <v>75000</v>
      </c>
      <c r="D567" s="10">
        <f>'Mkt Mgr data entry'!C12</f>
        <v>51600</v>
      </c>
      <c r="E567" s="11">
        <f>'Mkt Mgr data entry'!D12</f>
        <v>7.9070777386799684E-2</v>
      </c>
      <c r="F567" s="5"/>
      <c r="G567" s="5"/>
      <c r="H567" s="5"/>
      <c r="I567" s="187"/>
      <c r="J567" s="173"/>
      <c r="K567" s="201" t="s">
        <v>38</v>
      </c>
      <c r="L567" s="329">
        <f>C564+C565+C566</f>
        <v>42229</v>
      </c>
      <c r="M567" s="329">
        <f>D564+D565+D566</f>
        <v>58281.9</v>
      </c>
      <c r="N567" s="203">
        <f>(L567-M567)/M567</f>
        <v>-0.27543542677915445</v>
      </c>
      <c r="O567" s="173"/>
      <c r="P567" s="173"/>
      <c r="Q567" s="173"/>
      <c r="R567" s="173"/>
      <c r="S567" s="173"/>
      <c r="T567" s="146"/>
      <c r="U567" s="146"/>
    </row>
    <row r="568" spans="1:21" x14ac:dyDescent="0.25">
      <c r="A568" s="5"/>
      <c r="B568" s="6" t="str">
        <f>'Mkt Mgr data entry'!A13</f>
        <v>Total Revenue</v>
      </c>
      <c r="C568" s="79">
        <f>'Mkt Mgr data entry'!B13</f>
        <v>771510</v>
      </c>
      <c r="D568" s="79">
        <f>'Mkt Mgr data entry'!C13</f>
        <v>652579.9</v>
      </c>
      <c r="E568" s="7">
        <f>'Mkt Mgr data entry'!D13</f>
        <v>0</v>
      </c>
      <c r="F568" s="5"/>
      <c r="G568" s="5"/>
      <c r="H568" s="5"/>
      <c r="I568" s="187"/>
      <c r="J568" s="173"/>
      <c r="K568" s="201" t="s">
        <v>524</v>
      </c>
      <c r="L568" s="329">
        <f>SUM(L565:L567)</f>
        <v>771510</v>
      </c>
      <c r="M568" s="329">
        <f>SUM(M565:M567)</f>
        <v>652579.9</v>
      </c>
      <c r="N568" s="203">
        <f>(L568-M568)/M568</f>
        <v>0.18224603607926013</v>
      </c>
      <c r="O568" s="173"/>
      <c r="P568" s="173"/>
      <c r="Q568" s="173"/>
      <c r="R568" s="173"/>
      <c r="S568" s="173"/>
      <c r="T568" s="146"/>
      <c r="U568" s="146"/>
    </row>
    <row r="569" spans="1:21" x14ac:dyDescent="0.25">
      <c r="A569" s="5"/>
      <c r="B569" s="8"/>
      <c r="C569" s="8"/>
      <c r="D569" s="8"/>
      <c r="E569" s="12"/>
      <c r="F569" s="5"/>
      <c r="G569" s="5"/>
      <c r="H569" s="5"/>
      <c r="I569" s="187"/>
      <c r="J569" s="173"/>
      <c r="K569" s="297"/>
      <c r="L569" s="297"/>
      <c r="M569" s="88"/>
      <c r="N569" s="87"/>
      <c r="O569" s="173"/>
      <c r="P569" s="173"/>
      <c r="Q569" s="173"/>
      <c r="R569" s="173"/>
      <c r="S569" s="173"/>
      <c r="T569" s="146"/>
      <c r="U569" s="146"/>
    </row>
    <row r="570" spans="1:21" x14ac:dyDescent="0.25">
      <c r="A570" s="5"/>
      <c r="B570" s="78" t="str">
        <f>'Mkt Mgr data entry'!A15</f>
        <v>Expenses</v>
      </c>
      <c r="C570" s="8"/>
      <c r="D570" s="9"/>
      <c r="E570" s="9" t="str">
        <f>'Mkt Mgr data entry'!D15</f>
        <v>% of total (previous)</v>
      </c>
      <c r="F570" s="5"/>
      <c r="G570" s="5"/>
      <c r="H570" s="5"/>
      <c r="I570" s="187"/>
      <c r="J570" s="173"/>
      <c r="K570" s="204" t="s">
        <v>696</v>
      </c>
      <c r="L570" s="205" t="str">
        <f>C561</f>
        <v>Current year</v>
      </c>
      <c r="M570" s="205" t="str">
        <f>D561</f>
        <v>Previous</v>
      </c>
      <c r="N570" s="205" t="s">
        <v>692</v>
      </c>
      <c r="O570" s="173"/>
      <c r="P570" s="173"/>
      <c r="Q570" s="173"/>
      <c r="R570" s="173"/>
      <c r="S570" s="173"/>
      <c r="T570" s="146"/>
      <c r="U570" s="146"/>
    </row>
    <row r="571" spans="1:21" x14ac:dyDescent="0.25">
      <c r="A571" s="5"/>
      <c r="B571" s="8" t="str">
        <f>'Mkt Mgr data entry'!A16</f>
        <v>Wages, contracts</v>
      </c>
      <c r="C571" s="10">
        <f>'Mkt Mgr data entry'!B16</f>
        <v>343000</v>
      </c>
      <c r="D571" s="10">
        <f>'Mkt Mgr data entry'!C16</f>
        <v>274400</v>
      </c>
      <c r="E571" s="11">
        <f>'Mkt Mgr data entry'!D16</f>
        <v>0.43936076850987371</v>
      </c>
      <c r="F571" s="5"/>
      <c r="G571" s="5"/>
      <c r="H571" s="5"/>
      <c r="I571" s="187"/>
      <c r="J571" s="173"/>
      <c r="K571" s="200" t="str">
        <f>B571</f>
        <v>Wages, contracts</v>
      </c>
      <c r="L571" s="328">
        <f>C571</f>
        <v>343000</v>
      </c>
      <c r="M571" s="328">
        <f>D571</f>
        <v>274400</v>
      </c>
      <c r="N571" s="202">
        <f>(L571-M571)/M571</f>
        <v>0.25</v>
      </c>
      <c r="O571" s="173"/>
      <c r="P571" s="173"/>
      <c r="Q571" s="173"/>
      <c r="R571" s="173"/>
      <c r="S571" s="173"/>
      <c r="T571" s="146"/>
      <c r="U571" s="146"/>
    </row>
    <row r="572" spans="1:21" x14ac:dyDescent="0.25">
      <c r="A572" s="5"/>
      <c r="B572" s="8" t="str">
        <f>'Mkt Mgr data entry'!A17</f>
        <v>Advertising</v>
      </c>
      <c r="C572" s="10">
        <f>'Mkt Mgr data entry'!B17</f>
        <v>65000</v>
      </c>
      <c r="D572" s="10">
        <f>'Mkt Mgr data entry'!C17</f>
        <v>101920</v>
      </c>
      <c r="E572" s="11">
        <f>'Mkt Mgr data entry'!D17</f>
        <v>0.16319114258938167</v>
      </c>
      <c r="F572" s="5"/>
      <c r="G572" s="5"/>
      <c r="H572" s="5"/>
      <c r="I572" s="187"/>
      <c r="J572" s="173"/>
      <c r="K572" s="200" t="str">
        <f>B573</f>
        <v>Operating expenses</v>
      </c>
      <c r="L572" s="328">
        <f>C573</f>
        <v>125000</v>
      </c>
      <c r="M572" s="328">
        <f>D573</f>
        <v>112500</v>
      </c>
      <c r="N572" s="202">
        <f t="shared" ref="N572:N573" si="23">(L572-M572)/M572</f>
        <v>0.1111111111111111</v>
      </c>
      <c r="O572" s="173"/>
      <c r="P572" s="173"/>
      <c r="Q572" s="173"/>
      <c r="R572" s="173"/>
      <c r="S572" s="173"/>
      <c r="T572" s="146"/>
      <c r="U572" s="146"/>
    </row>
    <row r="573" spans="1:21" x14ac:dyDescent="0.25">
      <c r="A573" s="5"/>
      <c r="B573" s="8" t="str">
        <f>'Mkt Mgr data entry'!A18</f>
        <v>Operating expenses</v>
      </c>
      <c r="C573" s="10">
        <f>'Mkt Mgr data entry'!B18</f>
        <v>125000</v>
      </c>
      <c r="D573" s="10">
        <f>'Mkt Mgr data entry'!C18</f>
        <v>112500</v>
      </c>
      <c r="E573" s="11">
        <f>'Mkt Mgr data entry'!D18</f>
        <v>0.18013151041312242</v>
      </c>
      <c r="F573" s="5"/>
      <c r="G573" s="5"/>
      <c r="H573" s="5"/>
      <c r="I573" s="187"/>
      <c r="J573" s="173"/>
      <c r="K573" s="200" t="s">
        <v>401</v>
      </c>
      <c r="L573" s="328">
        <f>C577</f>
        <v>112750</v>
      </c>
      <c r="M573" s="328">
        <f>D577</f>
        <v>95935.5</v>
      </c>
      <c r="N573" s="202">
        <f t="shared" si="23"/>
        <v>0.17526880039192999</v>
      </c>
      <c r="O573" s="173"/>
      <c r="P573" s="173"/>
      <c r="Q573" s="173"/>
      <c r="R573" s="173"/>
      <c r="S573" s="173"/>
      <c r="T573" s="146"/>
      <c r="U573" s="146"/>
    </row>
    <row r="574" spans="1:21" x14ac:dyDescent="0.25">
      <c r="A574" s="5"/>
      <c r="B574" s="8" t="str">
        <f>'Mkt Mgr data entry'!A19</f>
        <v>Office Expenses</v>
      </c>
      <c r="C574" s="10">
        <f>'Mkt Mgr data entry'!B19</f>
        <v>1200</v>
      </c>
      <c r="D574" s="10">
        <f>'Mkt Mgr data entry'!C19</f>
        <v>270</v>
      </c>
      <c r="E574" s="11">
        <f>'Mkt Mgr data entry'!D19</f>
        <v>4.3231562499149384E-4</v>
      </c>
      <c r="F574" s="5"/>
      <c r="G574" s="5"/>
      <c r="H574" s="5"/>
      <c r="I574" s="187"/>
      <c r="J574" s="173"/>
      <c r="K574" s="201" t="s">
        <v>38</v>
      </c>
      <c r="L574" s="329">
        <f>C578-L572-L571-L573</f>
        <v>111829</v>
      </c>
      <c r="M574" s="329">
        <f>D578-M572-M571-M573</f>
        <v>141708.19999999995</v>
      </c>
      <c r="N574" s="203">
        <f>(L574-M574)/M574</f>
        <v>-0.21085018368732342</v>
      </c>
      <c r="O574" s="173"/>
      <c r="P574" s="173"/>
      <c r="Q574" s="173"/>
      <c r="R574" s="173"/>
      <c r="S574" s="173"/>
      <c r="T574" s="146"/>
      <c r="U574" s="146"/>
    </row>
    <row r="575" spans="1:21" x14ac:dyDescent="0.25">
      <c r="A575" s="5"/>
      <c r="B575" s="8" t="str">
        <f>'Mkt Mgr data entry'!A20</f>
        <v xml:space="preserve">Professional Development </v>
      </c>
      <c r="C575" s="10">
        <f>'Mkt Mgr data entry'!B20</f>
        <v>17729</v>
      </c>
      <c r="D575" s="10">
        <f>'Mkt Mgr data entry'!C20</f>
        <v>6773.2000000000007</v>
      </c>
      <c r="E575" s="11">
        <f>'Mkt Mgr data entry'!D20</f>
        <v>1.0845037745156987E-2</v>
      </c>
      <c r="F575" s="5"/>
      <c r="G575" s="5"/>
      <c r="H575" s="5"/>
      <c r="I575" s="187"/>
      <c r="J575" s="173"/>
      <c r="K575" s="201" t="s">
        <v>524</v>
      </c>
      <c r="L575" s="329">
        <f>SUM(L571:L574)</f>
        <v>692579</v>
      </c>
      <c r="M575" s="329">
        <f>SUM(M571:M574)</f>
        <v>624543.69999999995</v>
      </c>
      <c r="N575" s="203">
        <f>(L575-M575)/M575</f>
        <v>0.10893601200364371</v>
      </c>
      <c r="O575" s="173"/>
      <c r="P575" s="173"/>
      <c r="Q575" s="173"/>
      <c r="R575" s="173"/>
      <c r="S575" s="173"/>
      <c r="T575" s="146"/>
      <c r="U575" s="146"/>
    </row>
    <row r="576" spans="1:21" x14ac:dyDescent="0.25">
      <c r="A576" s="5"/>
      <c r="B576" s="8" t="str">
        <f>'Mkt Mgr data entry'!A21</f>
        <v>Grant Project Coordination</v>
      </c>
      <c r="C576" s="10">
        <f>'Mkt Mgr data entry'!B21</f>
        <v>27900</v>
      </c>
      <c r="D576" s="10">
        <f>'Mkt Mgr data entry'!C21</f>
        <v>32745</v>
      </c>
      <c r="E576" s="11">
        <f>'Mkt Mgr data entry'!D21</f>
        <v>5.24302782975795E-2</v>
      </c>
      <c r="F576" s="5"/>
      <c r="G576" s="5"/>
      <c r="H576" s="5"/>
      <c r="I576" s="187"/>
      <c r="J576" s="173"/>
      <c r="K576" s="297" t="s">
        <v>1084</v>
      </c>
      <c r="L576" s="297"/>
      <c r="M576" s="297"/>
      <c r="N576" s="173"/>
      <c r="O576" s="173"/>
      <c r="P576" s="173"/>
      <c r="Q576" s="173"/>
      <c r="R576" s="173"/>
      <c r="S576" s="173"/>
      <c r="T576" s="146"/>
      <c r="U576" s="146"/>
    </row>
    <row r="577" spans="1:21" x14ac:dyDescent="0.25">
      <c r="A577" s="5"/>
      <c r="B577" s="8" t="str">
        <f>'Mkt Mgr data entry'!A22</f>
        <v>Society expenses</v>
      </c>
      <c r="C577" s="10">
        <f>'Mkt Mgr data entry'!B22</f>
        <v>112750</v>
      </c>
      <c r="D577" s="10">
        <f>'Mkt Mgr data entry'!C22</f>
        <v>95935.5</v>
      </c>
      <c r="E577" s="11">
        <f>'Mkt Mgr data entry'!D22</f>
        <v>0.15360894681989429</v>
      </c>
      <c r="F577" s="5"/>
      <c r="G577" s="5"/>
      <c r="H577" s="5"/>
      <c r="I577" s="187"/>
      <c r="J577" s="173"/>
      <c r="K577" s="297" t="s">
        <v>1083</v>
      </c>
      <c r="L577" s="297"/>
      <c r="M577" s="297"/>
      <c r="N577" s="173"/>
      <c r="O577" s="173"/>
      <c r="P577" s="173"/>
      <c r="Q577" s="173"/>
      <c r="R577" s="173"/>
      <c r="S577" s="173"/>
      <c r="T577" s="146"/>
      <c r="U577" s="146"/>
    </row>
    <row r="578" spans="1:21" x14ac:dyDescent="0.25">
      <c r="A578" s="5"/>
      <c r="B578" s="6" t="str">
        <f>'Mkt Mgr data entry'!A23</f>
        <v>Total Expenses</v>
      </c>
      <c r="C578" s="77">
        <f>'Mkt Mgr data entry'!B23</f>
        <v>692579</v>
      </c>
      <c r="D578" s="77">
        <f>'Mkt Mgr data entry'!C23</f>
        <v>624543.69999999995</v>
      </c>
      <c r="E578" s="7"/>
      <c r="F578" s="5"/>
      <c r="G578" s="5"/>
      <c r="H578" s="5"/>
      <c r="I578" s="187"/>
      <c r="J578" s="173"/>
      <c r="K578" s="297"/>
      <c r="L578" s="297"/>
      <c r="M578" s="297"/>
      <c r="N578" s="173"/>
      <c r="O578" s="173"/>
      <c r="P578" s="173"/>
      <c r="Q578" s="173"/>
      <c r="R578" s="173"/>
      <c r="S578" s="173"/>
      <c r="T578" s="146"/>
      <c r="U578" s="146"/>
    </row>
    <row r="579" spans="1:21" x14ac:dyDescent="0.25">
      <c r="A579" s="5"/>
      <c r="B579" s="8"/>
      <c r="C579" s="8"/>
      <c r="D579" s="8"/>
      <c r="E579" s="9"/>
      <c r="F579" s="5"/>
      <c r="G579" s="5"/>
      <c r="H579" s="5"/>
      <c r="I579" s="187"/>
      <c r="J579" s="173"/>
      <c r="K579" s="297"/>
      <c r="L579" s="297"/>
      <c r="M579" s="297"/>
      <c r="N579" s="173"/>
      <c r="O579" s="173"/>
      <c r="P579" s="173"/>
      <c r="Q579" s="173"/>
      <c r="R579" s="173"/>
      <c r="S579" s="173"/>
      <c r="T579" s="146"/>
      <c r="U579" s="146"/>
    </row>
    <row r="580" spans="1:21" x14ac:dyDescent="0.25">
      <c r="A580" s="5"/>
      <c r="B580" s="6" t="str">
        <f>'Mkt Mgr data entry'!A25</f>
        <v>Deficit/Surplus</v>
      </c>
      <c r="C580" s="451">
        <f>'Mkt Mgr data entry'!B25</f>
        <v>78931</v>
      </c>
      <c r="D580" s="451">
        <f>'Mkt Mgr data entry'!C25</f>
        <v>28036.20000000007</v>
      </c>
      <c r="E580" s="6"/>
      <c r="F580" s="6"/>
      <c r="G580" s="5"/>
      <c r="H580" s="5"/>
      <c r="I580" s="187"/>
      <c r="J580" s="173"/>
      <c r="K580" s="297"/>
      <c r="L580" s="297"/>
      <c r="M580" s="297"/>
      <c r="N580" s="173"/>
      <c r="O580" s="173"/>
      <c r="P580" s="173"/>
      <c r="Q580" s="173"/>
      <c r="R580" s="173"/>
      <c r="S580" s="173"/>
      <c r="T580" s="146"/>
      <c r="U580" s="146"/>
    </row>
    <row r="581" spans="1:21" x14ac:dyDescent="0.25">
      <c r="A581" s="5"/>
      <c r="B581" s="6"/>
      <c r="C581" s="6"/>
      <c r="D581" s="6"/>
      <c r="E581" s="6"/>
      <c r="F581" s="6"/>
      <c r="G581" s="5"/>
      <c r="H581" s="5"/>
      <c r="I581" s="187"/>
      <c r="J581" s="173"/>
      <c r="K581" s="173"/>
      <c r="L581" s="173"/>
      <c r="M581" s="173"/>
      <c r="N581" s="173"/>
      <c r="O581" s="173"/>
      <c r="P581" s="173"/>
      <c r="Q581" s="173"/>
      <c r="R581" s="173"/>
      <c r="S581" s="173"/>
      <c r="T581" s="146"/>
      <c r="U581" s="146"/>
    </row>
    <row r="582" spans="1:21" x14ac:dyDescent="0.25">
      <c r="A582" s="429" t="s">
        <v>970</v>
      </c>
      <c r="B582" s="295"/>
      <c r="C582" s="295"/>
      <c r="D582" s="295"/>
      <c r="E582" s="295"/>
      <c r="F582" s="295"/>
      <c r="G582" s="295"/>
      <c r="H582" s="295"/>
      <c r="I582" s="295"/>
      <c r="J582" s="295" t="str">
        <f>A582</f>
        <v>MM#2: Key Market Profile</v>
      </c>
      <c r="K582" s="295"/>
      <c r="L582" s="295"/>
      <c r="M582" s="295"/>
      <c r="N582" s="295"/>
      <c r="O582" s="295"/>
      <c r="P582" s="295"/>
      <c r="Q582" s="295"/>
      <c r="R582" s="295"/>
      <c r="S582" s="295"/>
      <c r="T582" s="146"/>
      <c r="U582" s="146"/>
    </row>
    <row r="583" spans="1:21" x14ac:dyDescent="0.25">
      <c r="A583" s="5"/>
      <c r="B583" s="7"/>
      <c r="C583" s="7" t="str">
        <f>'Mkt Mgr data entry'!B28</f>
        <v xml:space="preserve">Enter #: </v>
      </c>
      <c r="D583" s="6"/>
      <c r="E583" s="6"/>
      <c r="F583" s="6"/>
      <c r="G583" s="5"/>
      <c r="H583" s="5"/>
      <c r="I583" s="187"/>
      <c r="J583" s="173"/>
      <c r="K583" s="173"/>
      <c r="L583" s="173"/>
      <c r="M583" s="173"/>
      <c r="N583" s="173"/>
      <c r="O583" s="173"/>
      <c r="P583" s="173"/>
      <c r="Q583" s="173"/>
      <c r="R583" s="173"/>
      <c r="S583" s="173"/>
      <c r="T583" s="146"/>
      <c r="U583" s="146"/>
    </row>
    <row r="584" spans="1:21" x14ac:dyDescent="0.25">
      <c r="A584" s="5"/>
      <c r="B584" s="7" t="str">
        <f>'Mkt Mgr data entry'!A29</f>
        <v>a. Market days per year</v>
      </c>
      <c r="C584" s="84">
        <f>'Mkt Mgr data entry'!B29</f>
        <v>21</v>
      </c>
      <c r="D584" s="6"/>
      <c r="E584" s="6"/>
      <c r="F584" s="6"/>
      <c r="G584" s="5"/>
      <c r="H584" s="5"/>
      <c r="I584" s="187"/>
      <c r="J584" s="173"/>
      <c r="K584" s="331" t="s">
        <v>1077</v>
      </c>
      <c r="L584" s="280"/>
      <c r="M584" s="173"/>
      <c r="N584" s="331" t="s">
        <v>702</v>
      </c>
      <c r="O584" s="280"/>
      <c r="P584" s="280"/>
      <c r="Q584" s="173"/>
      <c r="R584" s="173"/>
      <c r="S584" s="173"/>
    </row>
    <row r="585" spans="1:21" x14ac:dyDescent="0.25">
      <c r="A585" s="5"/>
      <c r="B585" s="7" t="str">
        <f>'Mkt Mgr data entry'!A30</f>
        <v>b. Years in Operation</v>
      </c>
      <c r="C585" s="84">
        <f>'Mkt Mgr data entry'!B30</f>
        <v>8</v>
      </c>
      <c r="D585" s="6"/>
      <c r="E585" s="6"/>
      <c r="F585" s="6"/>
      <c r="G585" s="5"/>
      <c r="H585" s="5"/>
      <c r="I585" s="187"/>
      <c r="J585" s="173"/>
      <c r="K585" s="333" t="s">
        <v>697</v>
      </c>
      <c r="L585" s="332">
        <f>C587</f>
        <v>40</v>
      </c>
      <c r="M585" s="173"/>
      <c r="N585" s="333" t="s">
        <v>700</v>
      </c>
      <c r="O585" s="280"/>
      <c r="P585" s="280">
        <f>C585</f>
        <v>8</v>
      </c>
      <c r="Q585" s="173"/>
      <c r="R585" s="173"/>
      <c r="S585" s="173"/>
    </row>
    <row r="586" spans="1:21" x14ac:dyDescent="0.25">
      <c r="A586" s="5"/>
      <c r="B586" s="7" t="str">
        <f>'Mkt Mgr data entry'!A31</f>
        <v>c. Years in current location</v>
      </c>
      <c r="C586" s="84">
        <f>'Mkt Mgr data entry'!B31</f>
        <v>3</v>
      </c>
      <c r="D586" s="6"/>
      <c r="E586" s="6"/>
      <c r="F586" s="6"/>
      <c r="G586" s="5"/>
      <c r="H586" s="5"/>
      <c r="I586" s="187"/>
      <c r="J586" s="173"/>
      <c r="K586" s="333" t="s">
        <v>698</v>
      </c>
      <c r="L586" s="332">
        <f>C584</f>
        <v>21</v>
      </c>
      <c r="M586" s="173"/>
      <c r="N586" s="333" t="s">
        <v>701</v>
      </c>
      <c r="O586" s="280"/>
      <c r="P586" s="280">
        <f>C586</f>
        <v>3</v>
      </c>
      <c r="Q586" s="173"/>
      <c r="R586" s="173"/>
      <c r="S586" s="173"/>
    </row>
    <row r="587" spans="1:21" x14ac:dyDescent="0.25">
      <c r="A587" s="5"/>
      <c r="B587" s="7" t="str">
        <f>'Mkt Mgr data entry'!A32</f>
        <v>d. Average daily stall fee</v>
      </c>
      <c r="C587" s="109">
        <f>'Mkt Mgr data entry'!B32</f>
        <v>40</v>
      </c>
      <c r="D587" s="6"/>
      <c r="E587" s="6"/>
      <c r="F587" s="6"/>
      <c r="G587" s="5"/>
      <c r="H587" s="5"/>
      <c r="I587" s="187"/>
      <c r="J587" s="173"/>
      <c r="K587" s="173"/>
      <c r="L587" s="173"/>
      <c r="M587" s="173"/>
      <c r="N587" s="173"/>
      <c r="O587" s="173"/>
      <c r="P587" s="173"/>
      <c r="Q587" s="173"/>
      <c r="R587" s="173"/>
      <c r="S587" s="173"/>
    </row>
    <row r="588" spans="1:21" x14ac:dyDescent="0.25">
      <c r="A588" s="5"/>
      <c r="B588" s="7" t="str">
        <f>'Mkt Mgr data entry'!A33</f>
        <v>e. Gross annual vendor sales</v>
      </c>
      <c r="C588" s="109">
        <f>'Mkt Mgr data entry'!B33</f>
        <v>674500</v>
      </c>
      <c r="D588" s="330"/>
      <c r="E588" s="6"/>
      <c r="F588" s="6"/>
      <c r="G588" s="5"/>
      <c r="H588" s="5"/>
      <c r="I588" s="187"/>
      <c r="J588" s="173"/>
      <c r="K588" s="306" t="s">
        <v>1085</v>
      </c>
      <c r="L588" s="472">
        <f>C588/C592/C584</f>
        <v>509.82615268329556</v>
      </c>
      <c r="M588" s="173"/>
      <c r="N588" s="173"/>
      <c r="O588" s="173"/>
      <c r="P588" s="173"/>
      <c r="Q588" s="173"/>
      <c r="R588" s="173"/>
      <c r="S588" s="173"/>
    </row>
    <row r="589" spans="1:21" x14ac:dyDescent="0.25">
      <c r="A589" s="5"/>
      <c r="B589" s="7"/>
      <c r="C589" s="7"/>
      <c r="D589" s="6"/>
      <c r="E589" s="6"/>
      <c r="F589" s="6"/>
      <c r="G589" s="5"/>
      <c r="H589" s="5"/>
      <c r="I589" s="187"/>
      <c r="J589" s="173"/>
      <c r="K589" s="173"/>
      <c r="L589" s="173"/>
      <c r="M589" s="173"/>
      <c r="N589" s="173"/>
      <c r="O589" s="173"/>
      <c r="P589" s="173"/>
      <c r="Q589" s="173"/>
      <c r="R589" s="173"/>
      <c r="S589" s="173"/>
    </row>
    <row r="590" spans="1:21" x14ac:dyDescent="0.25">
      <c r="A590" s="429" t="s">
        <v>971</v>
      </c>
      <c r="B590" s="295"/>
      <c r="C590" s="295"/>
      <c r="D590" s="295"/>
      <c r="E590" s="295"/>
      <c r="F590" s="295"/>
      <c r="G590" s="295"/>
      <c r="H590" s="295"/>
      <c r="I590" s="295"/>
      <c r="J590" s="295" t="str">
        <f>A590</f>
        <v>MM#4: Vendor Profile</v>
      </c>
      <c r="K590" s="295"/>
      <c r="L590" s="295"/>
      <c r="M590" s="295"/>
      <c r="N590" s="295"/>
      <c r="O590" s="295"/>
      <c r="P590" s="295"/>
      <c r="Q590" s="295"/>
      <c r="R590" s="295"/>
      <c r="S590" s="295"/>
      <c r="T590" s="146"/>
      <c r="U590" s="146"/>
    </row>
    <row r="591" spans="1:21" x14ac:dyDescent="0.25">
      <c r="A591" s="5"/>
      <c r="B591" s="7"/>
      <c r="C591" s="7" t="str">
        <f>'Mkt Mgr data entry'!B45</f>
        <v xml:space="preserve">Enter #: </v>
      </c>
      <c r="D591" s="6"/>
      <c r="E591" s="6"/>
      <c r="F591" s="6"/>
      <c r="G591" s="5"/>
      <c r="H591" s="5"/>
      <c r="I591" s="187"/>
      <c r="J591" s="173"/>
      <c r="K591" s="173"/>
      <c r="L591" s="173"/>
      <c r="M591" s="173"/>
      <c r="N591" s="173"/>
      <c r="O591" s="173"/>
      <c r="P591" s="173"/>
      <c r="Q591" s="173"/>
      <c r="R591" s="173"/>
      <c r="S591" s="173"/>
    </row>
    <row r="592" spans="1:21" x14ac:dyDescent="0.25">
      <c r="A592" s="5"/>
      <c r="B592" s="80" t="str">
        <f>'Mkt Mgr data entry'!A46</f>
        <v xml:space="preserve">a. Number of registered vendors </v>
      </c>
      <c r="C592" s="76">
        <f>'Mkt Mgr data entry'!B46</f>
        <v>63</v>
      </c>
      <c r="D592" s="6"/>
      <c r="F592" s="6"/>
      <c r="G592" s="5"/>
      <c r="H592" s="5"/>
      <c r="I592" s="187"/>
      <c r="J592" s="173"/>
      <c r="K592" s="331" t="s">
        <v>1078</v>
      </c>
      <c r="L592" s="280"/>
      <c r="M592" s="173"/>
      <c r="N592" s="173"/>
      <c r="O592" s="173"/>
      <c r="P592" s="173"/>
      <c r="Q592" s="173"/>
      <c r="R592" s="173"/>
      <c r="S592" s="173"/>
    </row>
    <row r="593" spans="1:21" x14ac:dyDescent="0.25">
      <c r="A593" s="5"/>
      <c r="B593" s="75" t="str">
        <f>'Mkt Mgr data entry'!A47</f>
        <v>b. Number of regular vendors</v>
      </c>
      <c r="C593" s="76">
        <f>'Mkt Mgr data entry'!B47</f>
        <v>47</v>
      </c>
      <c r="D593" s="6"/>
      <c r="F593" s="6"/>
      <c r="G593" s="5"/>
      <c r="H593" s="5"/>
      <c r="I593" s="187"/>
      <c r="J593" s="173"/>
      <c r="K593" s="333" t="s">
        <v>413</v>
      </c>
      <c r="L593" s="334">
        <f>C593/C592</f>
        <v>0.74603174603174605</v>
      </c>
      <c r="M593" s="173"/>
      <c r="N593" s="173"/>
      <c r="O593" s="173"/>
      <c r="P593" s="173"/>
      <c r="Q593" s="173"/>
      <c r="R593" s="173"/>
      <c r="S593" s="173"/>
    </row>
    <row r="594" spans="1:21" x14ac:dyDescent="0.25">
      <c r="A594" s="5"/>
      <c r="B594" s="75" t="str">
        <f>'Mkt Mgr data entry'!A48</f>
        <v>c. Average number of vendors per week</v>
      </c>
      <c r="C594" s="76">
        <f>'Mkt Mgr data entry'!B48</f>
        <v>50</v>
      </c>
      <c r="D594" s="6"/>
      <c r="E594" s="6"/>
      <c r="F594" s="6"/>
      <c r="G594" s="5"/>
      <c r="H594" s="5"/>
      <c r="I594" s="187"/>
      <c r="J594" s="173"/>
      <c r="K594" s="333" t="s">
        <v>699</v>
      </c>
      <c r="L594" s="335">
        <f>C592</f>
        <v>63</v>
      </c>
      <c r="M594" s="173"/>
      <c r="N594" s="173"/>
      <c r="O594" s="173"/>
      <c r="P594" s="173"/>
      <c r="Q594" s="173"/>
      <c r="R594" s="173"/>
      <c r="S594" s="173"/>
    </row>
    <row r="595" spans="1:21" x14ac:dyDescent="0.25">
      <c r="A595" s="5"/>
      <c r="B595" s="75" t="str">
        <f>'Mkt Mgr data entry'!A49</f>
        <v>d. Number of new regular vendors this year</v>
      </c>
      <c r="C595" s="76">
        <f>'Mkt Mgr data entry'!B49</f>
        <v>6</v>
      </c>
      <c r="D595" s="6"/>
      <c r="E595" s="6"/>
      <c r="F595" s="6"/>
      <c r="G595" s="5"/>
      <c r="H595" s="5"/>
      <c r="I595" s="187"/>
      <c r="J595" s="173"/>
      <c r="K595" s="333" t="s">
        <v>411</v>
      </c>
      <c r="L595" s="334">
        <f>C596/C598</f>
        <v>6.5573770491803282E-2</v>
      </c>
      <c r="M595" s="173"/>
      <c r="N595" s="173"/>
      <c r="O595" s="173"/>
      <c r="P595" s="173"/>
      <c r="Q595" s="173"/>
      <c r="R595" s="173"/>
      <c r="S595" s="173"/>
    </row>
    <row r="596" spans="1:21" x14ac:dyDescent="0.25">
      <c r="A596" s="5"/>
      <c r="B596" s="75" t="str">
        <f>'Mkt Mgr data entry'!A50</f>
        <v>e. Number of lost regular vendors from last year</v>
      </c>
      <c r="C596" s="76">
        <f>'Mkt Mgr data entry'!B50</f>
        <v>4</v>
      </c>
      <c r="D596" s="6"/>
      <c r="E596" s="6"/>
      <c r="F596" s="6"/>
      <c r="G596" s="5"/>
      <c r="H596" s="5"/>
      <c r="I596" s="187"/>
      <c r="J596" s="173"/>
      <c r="K596" s="333" t="s">
        <v>412</v>
      </c>
      <c r="L596" s="334">
        <f>(C592-C598)/C598</f>
        <v>3.2786885245901641E-2</v>
      </c>
      <c r="M596" s="173"/>
      <c r="N596" s="173"/>
      <c r="O596" s="173"/>
      <c r="P596" s="173"/>
      <c r="Q596" s="173"/>
      <c r="R596" s="173"/>
      <c r="S596" s="173"/>
    </row>
    <row r="597" spans="1:21" x14ac:dyDescent="0.25">
      <c r="A597" s="5"/>
      <c r="B597" s="75"/>
      <c r="C597" s="6"/>
      <c r="D597" s="6"/>
      <c r="E597" s="6"/>
      <c r="F597" s="6"/>
      <c r="G597" s="5"/>
      <c r="H597" s="5"/>
      <c r="I597" s="187"/>
      <c r="J597" s="173"/>
      <c r="K597" s="173"/>
      <c r="L597" s="173"/>
      <c r="M597" s="173"/>
      <c r="N597" s="173"/>
      <c r="O597" s="173"/>
      <c r="P597" s="173"/>
      <c r="Q597" s="173"/>
      <c r="R597" s="173"/>
      <c r="S597" s="173"/>
    </row>
    <row r="598" spans="1:21" x14ac:dyDescent="0.25">
      <c r="A598" s="5"/>
      <c r="B598" s="75" t="s">
        <v>703</v>
      </c>
      <c r="C598" s="76">
        <f>C592-C595+C596</f>
        <v>61</v>
      </c>
      <c r="D598" s="6"/>
      <c r="E598" s="6"/>
      <c r="F598" s="6"/>
      <c r="G598" s="5"/>
      <c r="H598" s="5"/>
      <c r="I598" s="187"/>
      <c r="J598" s="173"/>
      <c r="K598" s="173"/>
      <c r="L598" s="173"/>
      <c r="M598" s="173"/>
      <c r="N598" s="173"/>
      <c r="O598" s="173"/>
      <c r="P598" s="173"/>
      <c r="Q598" s="173"/>
      <c r="R598" s="173"/>
      <c r="S598" s="173"/>
    </row>
    <row r="599" spans="1:21" x14ac:dyDescent="0.25">
      <c r="A599" s="5"/>
      <c r="B599" s="5"/>
      <c r="C599" s="5"/>
      <c r="D599" s="6"/>
      <c r="E599" s="6"/>
      <c r="F599" s="6"/>
      <c r="G599" s="5"/>
      <c r="H599" s="5"/>
      <c r="I599" s="187"/>
      <c r="J599" s="173"/>
      <c r="K599" s="173"/>
      <c r="L599" s="173"/>
      <c r="M599" s="173"/>
      <c r="N599" s="173"/>
      <c r="O599" s="173"/>
      <c r="P599" s="173"/>
      <c r="Q599" s="173"/>
      <c r="R599" s="173"/>
      <c r="S599" s="173"/>
    </row>
    <row r="600" spans="1:21" x14ac:dyDescent="0.25">
      <c r="A600" s="5"/>
      <c r="B600" s="7"/>
      <c r="C600" s="7"/>
      <c r="D600" s="6"/>
      <c r="E600" s="6"/>
      <c r="F600" s="6"/>
      <c r="G600" s="5"/>
      <c r="H600" s="5"/>
      <c r="I600" s="187"/>
      <c r="J600" s="173"/>
      <c r="K600" s="173"/>
      <c r="L600" s="173"/>
      <c r="M600" s="173"/>
      <c r="N600" s="173"/>
      <c r="O600" s="173"/>
      <c r="P600" s="173"/>
      <c r="Q600" s="173"/>
      <c r="R600" s="173"/>
      <c r="S600" s="173"/>
    </row>
    <row r="601" spans="1:21" x14ac:dyDescent="0.25">
      <c r="A601" s="429" t="s">
        <v>972</v>
      </c>
      <c r="B601" s="295"/>
      <c r="C601" s="295"/>
      <c r="D601" s="295"/>
      <c r="E601" s="295"/>
      <c r="F601" s="295"/>
      <c r="G601" s="295"/>
      <c r="H601" s="295"/>
      <c r="I601" s="295"/>
      <c r="J601" s="295" t="str">
        <f>A601</f>
        <v>MM#5: Market Product Mix</v>
      </c>
      <c r="K601" s="295"/>
      <c r="L601" s="295"/>
      <c r="M601" s="295"/>
      <c r="N601" s="295"/>
      <c r="O601" s="295"/>
      <c r="P601" s="295"/>
      <c r="Q601" s="295"/>
      <c r="R601" s="295"/>
      <c r="S601" s="295"/>
      <c r="T601" s="146"/>
      <c r="U601" s="146"/>
    </row>
    <row r="602" spans="1:21" x14ac:dyDescent="0.25">
      <c r="A602" s="5"/>
      <c r="B602" s="7"/>
      <c r="C602" s="7" t="str">
        <f>'Mkt Mgr data entry'!B56</f>
        <v>count</v>
      </c>
      <c r="D602" s="6"/>
      <c r="E602" s="6"/>
      <c r="F602" s="6"/>
      <c r="G602" s="5"/>
      <c r="H602" s="5"/>
      <c r="I602" s="187"/>
      <c r="J602" s="173"/>
      <c r="K602" s="173"/>
      <c r="L602" s="173"/>
      <c r="M602" s="173"/>
      <c r="N602" s="173"/>
      <c r="O602" s="173"/>
      <c r="P602" s="173"/>
      <c r="Q602" s="173"/>
      <c r="R602" s="173"/>
      <c r="S602" s="173"/>
    </row>
    <row r="603" spans="1:21" x14ac:dyDescent="0.25">
      <c r="A603" s="5"/>
      <c r="B603" s="80" t="str">
        <f>'Mkt Mgr data entry'!A57</f>
        <v>Farm Products/Fresh Food</v>
      </c>
      <c r="C603" s="83">
        <f>'Mkt Mgr data entry'!B57</f>
        <v>24</v>
      </c>
      <c r="D603" s="6"/>
      <c r="E603" s="6"/>
      <c r="F603" s="6"/>
      <c r="G603" s="5"/>
      <c r="H603" s="5"/>
      <c r="I603" s="187"/>
      <c r="J603" s="173"/>
      <c r="K603" s="204" t="s">
        <v>973</v>
      </c>
      <c r="L603" s="205" t="s">
        <v>704</v>
      </c>
      <c r="M603" s="205" t="s">
        <v>118</v>
      </c>
      <c r="N603" s="173"/>
      <c r="O603" s="173"/>
      <c r="P603" s="173"/>
      <c r="Q603" s="173"/>
      <c r="R603" s="173"/>
      <c r="S603" s="173"/>
    </row>
    <row r="604" spans="1:21" x14ac:dyDescent="0.25">
      <c r="A604" s="5"/>
      <c r="B604" s="80" t="str">
        <f>'Mkt Mgr data entry'!A58</f>
        <v>Processed Foods</v>
      </c>
      <c r="C604" s="83">
        <f>'Mkt Mgr data entry'!B58</f>
        <v>18</v>
      </c>
      <c r="D604" s="6"/>
      <c r="E604" s="6"/>
      <c r="F604" s="6"/>
      <c r="G604" s="5"/>
      <c r="H604" s="5"/>
      <c r="I604" s="187"/>
      <c r="J604" s="173"/>
      <c r="K604" s="200" t="s">
        <v>472</v>
      </c>
      <c r="L604" s="338">
        <f>C603</f>
        <v>24</v>
      </c>
      <c r="M604" s="202">
        <f>L604/SUM($L$604:$L$608)</f>
        <v>0.38709677419354838</v>
      </c>
      <c r="N604" s="173"/>
      <c r="O604" s="173"/>
      <c r="P604" s="173"/>
      <c r="Q604" s="173"/>
      <c r="R604" s="173"/>
      <c r="S604" s="173"/>
    </row>
    <row r="605" spans="1:21" x14ac:dyDescent="0.25">
      <c r="A605" s="5"/>
      <c r="B605" s="80" t="str">
        <f>'Mkt Mgr data entry'!A59</f>
        <v>Hot/Concession Food</v>
      </c>
      <c r="C605" s="83">
        <f>'Mkt Mgr data entry'!B59</f>
        <v>6</v>
      </c>
      <c r="D605" s="6"/>
      <c r="E605" s="6"/>
      <c r="F605" s="6"/>
      <c r="G605" s="5"/>
      <c r="H605" s="5"/>
      <c r="I605" s="187"/>
      <c r="J605" s="173"/>
      <c r="K605" s="200" t="s">
        <v>473</v>
      </c>
      <c r="L605" s="337">
        <f t="shared" ref="L605:L608" si="24">C604</f>
        <v>18</v>
      </c>
      <c r="M605" s="202">
        <f t="shared" ref="M605:M608" si="25">L605/SUM($L$604:$L$608)</f>
        <v>0.29032258064516131</v>
      </c>
      <c r="N605" s="173"/>
      <c r="O605" s="173"/>
      <c r="P605" s="173"/>
      <c r="Q605" s="173"/>
      <c r="R605" s="173"/>
      <c r="S605" s="173"/>
    </row>
    <row r="606" spans="1:21" x14ac:dyDescent="0.25">
      <c r="A606" s="5"/>
      <c r="B606" s="80" t="str">
        <f>'Mkt Mgr data entry'!A60</f>
        <v>Arts/Crafts</v>
      </c>
      <c r="C606" s="83">
        <f>'Mkt Mgr data entry'!B60</f>
        <v>12</v>
      </c>
      <c r="D606" s="6"/>
      <c r="E606" s="6"/>
      <c r="F606" s="6"/>
      <c r="G606" s="5"/>
      <c r="H606" s="5"/>
      <c r="I606" s="187"/>
      <c r="J606" s="173"/>
      <c r="K606" s="200" t="s">
        <v>73</v>
      </c>
      <c r="L606" s="337">
        <f t="shared" si="24"/>
        <v>6</v>
      </c>
      <c r="M606" s="202">
        <f t="shared" si="25"/>
        <v>9.6774193548387094E-2</v>
      </c>
      <c r="N606" s="173"/>
      <c r="O606" s="173"/>
      <c r="P606" s="173"/>
      <c r="Q606" s="173"/>
      <c r="R606" s="173"/>
      <c r="S606" s="173"/>
    </row>
    <row r="607" spans="1:21" x14ac:dyDescent="0.25">
      <c r="A607" s="5"/>
      <c r="B607" s="80" t="str">
        <f>'Mkt Mgr data entry'!A61</f>
        <v>Services/Other</v>
      </c>
      <c r="C607" s="83">
        <f>'Mkt Mgr data entry'!B61</f>
        <v>2</v>
      </c>
      <c r="D607" s="6"/>
      <c r="E607" s="6"/>
      <c r="F607" s="6"/>
      <c r="G607" s="5"/>
      <c r="H607" s="5"/>
      <c r="I607" s="187"/>
      <c r="J607" s="173"/>
      <c r="K607" s="200" t="s">
        <v>74</v>
      </c>
      <c r="L607" s="337">
        <f t="shared" si="24"/>
        <v>12</v>
      </c>
      <c r="M607" s="202">
        <f t="shared" si="25"/>
        <v>0.19354838709677419</v>
      </c>
      <c r="N607" s="173"/>
      <c r="O607" s="173"/>
      <c r="P607" s="173"/>
      <c r="Q607" s="173"/>
      <c r="R607" s="173"/>
      <c r="S607" s="173"/>
    </row>
    <row r="608" spans="1:21" x14ac:dyDescent="0.25">
      <c r="A608" s="5"/>
      <c r="B608" s="80"/>
      <c r="C608" s="82"/>
      <c r="D608" s="6"/>
      <c r="E608" s="6"/>
      <c r="F608" s="6"/>
      <c r="G608" s="5"/>
      <c r="H608" s="5"/>
      <c r="I608" s="187"/>
      <c r="J608" s="173"/>
      <c r="K608" s="201" t="s">
        <v>75</v>
      </c>
      <c r="L608" s="339">
        <f t="shared" si="24"/>
        <v>2</v>
      </c>
      <c r="M608" s="203">
        <f t="shared" si="25"/>
        <v>3.2258064516129031E-2</v>
      </c>
      <c r="N608" s="173"/>
      <c r="O608" s="173"/>
      <c r="P608" s="173"/>
      <c r="Q608" s="173"/>
      <c r="R608" s="173"/>
      <c r="S608" s="173"/>
    </row>
    <row r="609" spans="1:21" x14ac:dyDescent="0.25">
      <c r="A609" s="5"/>
      <c r="B609" s="80"/>
      <c r="C609" s="82"/>
      <c r="D609" s="6"/>
      <c r="E609" s="6"/>
      <c r="F609" s="6"/>
      <c r="G609" s="5"/>
      <c r="H609" s="5"/>
      <c r="I609" s="187"/>
      <c r="J609" s="173"/>
      <c r="K609" s="173"/>
      <c r="L609" s="173"/>
      <c r="M609" s="173"/>
      <c r="N609" s="173"/>
      <c r="O609" s="173"/>
      <c r="P609" s="173"/>
      <c r="Q609" s="173"/>
      <c r="R609" s="173"/>
      <c r="S609" s="173"/>
    </row>
    <row r="610" spans="1:21" x14ac:dyDescent="0.25">
      <c r="A610" s="5"/>
      <c r="B610" s="7"/>
      <c r="C610" s="7"/>
      <c r="D610" s="6"/>
      <c r="E610" s="6"/>
      <c r="F610" s="6"/>
      <c r="G610" s="5"/>
      <c r="H610" s="5"/>
      <c r="I610" s="187"/>
      <c r="J610" s="173"/>
      <c r="K610" s="173"/>
      <c r="L610" s="173"/>
      <c r="M610" s="173"/>
      <c r="N610" s="173"/>
      <c r="O610" s="173"/>
      <c r="P610" s="173"/>
      <c r="Q610" s="173"/>
      <c r="R610" s="173"/>
      <c r="S610" s="173"/>
    </row>
    <row r="611" spans="1:21" x14ac:dyDescent="0.25">
      <c r="A611" s="295" t="s">
        <v>826</v>
      </c>
      <c r="B611" s="295"/>
      <c r="C611" s="295"/>
      <c r="D611" s="295"/>
      <c r="E611" s="295"/>
      <c r="F611" s="295"/>
      <c r="G611" s="295"/>
      <c r="H611" s="295"/>
      <c r="I611" s="295"/>
      <c r="J611" s="295" t="str">
        <f>A611</f>
        <v>MM#6: Board Composition</v>
      </c>
      <c r="K611" s="295"/>
      <c r="L611" s="295"/>
      <c r="M611" s="295"/>
      <c r="N611" s="295"/>
      <c r="O611" s="295"/>
      <c r="P611" s="295"/>
      <c r="Q611" s="295"/>
      <c r="R611" s="295"/>
      <c r="S611" s="295"/>
      <c r="T611" s="146"/>
      <c r="U611" s="146"/>
    </row>
    <row r="612" spans="1:21" x14ac:dyDescent="0.25">
      <c r="A612" s="5"/>
      <c r="B612" s="7"/>
      <c r="C612" s="7" t="str">
        <f>'Mkt Mgr data entry'!B65</f>
        <v xml:space="preserve">Enter #: </v>
      </c>
      <c r="D612" s="6"/>
      <c r="E612" s="6"/>
      <c r="F612" s="6"/>
      <c r="G612" s="5"/>
      <c r="H612" s="5"/>
      <c r="I612" s="187"/>
      <c r="J612" s="173"/>
      <c r="K612" s="173"/>
      <c r="L612" s="173"/>
      <c r="M612" s="173"/>
      <c r="N612" s="173"/>
      <c r="O612" s="173"/>
      <c r="P612" s="173"/>
      <c r="Q612" s="173"/>
      <c r="R612" s="173"/>
      <c r="S612" s="173"/>
    </row>
    <row r="613" spans="1:21" x14ac:dyDescent="0.25">
      <c r="A613" s="5"/>
      <c r="B613" s="7" t="str">
        <f>'Mkt Mgr data entry'!A66</f>
        <v>a. Total voting board members</v>
      </c>
      <c r="C613" s="86">
        <f>'Mkt Mgr data entry'!B66</f>
        <v>8</v>
      </c>
      <c r="D613" s="6"/>
      <c r="E613" s="6"/>
      <c r="F613" s="6"/>
      <c r="G613" s="5"/>
      <c r="H613" s="5"/>
      <c r="I613" s="187"/>
      <c r="J613" s="173"/>
      <c r="K613" s="173"/>
      <c r="L613" s="173"/>
      <c r="M613" s="173"/>
      <c r="N613" s="173"/>
      <c r="O613" s="173"/>
      <c r="P613" s="173"/>
      <c r="Q613" s="173"/>
      <c r="R613" s="173"/>
      <c r="S613" s="173"/>
    </row>
    <row r="614" spans="1:21" x14ac:dyDescent="0.25">
      <c r="A614" s="5"/>
      <c r="B614" s="7" t="str">
        <f>'Mkt Mgr data entry'!A67</f>
        <v>b. Number of farmer board members</v>
      </c>
      <c r="C614" s="86">
        <f>'Mkt Mgr data entry'!B67</f>
        <v>3</v>
      </c>
      <c r="D614" s="6"/>
      <c r="E614" s="6"/>
      <c r="F614" s="6"/>
      <c r="G614" s="5"/>
      <c r="H614" s="5"/>
      <c r="I614" s="187"/>
      <c r="J614" s="173"/>
      <c r="K614" s="204" t="s">
        <v>705</v>
      </c>
      <c r="L614" s="205" t="s">
        <v>621</v>
      </c>
      <c r="M614" s="173"/>
      <c r="N614" s="173"/>
      <c r="O614" s="173"/>
      <c r="P614" s="173"/>
      <c r="Q614" s="173"/>
      <c r="R614" s="173"/>
      <c r="S614" s="173"/>
    </row>
    <row r="615" spans="1:21" x14ac:dyDescent="0.25">
      <c r="A615" s="5"/>
      <c r="B615" s="7" t="str">
        <f>'Mkt Mgr data entry'!A68</f>
        <v>c. Number of other vendor board members</v>
      </c>
      <c r="C615" s="86">
        <f>'Mkt Mgr data entry'!B68</f>
        <v>2</v>
      </c>
      <c r="D615" s="6"/>
      <c r="E615" s="6"/>
      <c r="F615" s="6"/>
      <c r="G615" s="5"/>
      <c r="H615" s="5"/>
      <c r="I615" s="187"/>
      <c r="J615" s="173"/>
      <c r="K615" s="200" t="s">
        <v>675</v>
      </c>
      <c r="L615" s="202">
        <f>C614/$C$613</f>
        <v>0.375</v>
      </c>
      <c r="M615" s="173"/>
      <c r="N615" s="173"/>
      <c r="O615" s="173"/>
      <c r="P615" s="173"/>
      <c r="Q615" s="173"/>
      <c r="R615" s="173"/>
      <c r="S615" s="173"/>
    </row>
    <row r="616" spans="1:21" x14ac:dyDescent="0.25">
      <c r="A616" s="5"/>
      <c r="B616" s="7" t="str">
        <f>'Mkt Mgr data entry'!A69</f>
        <v>d. Number of mkt volunteer board members</v>
      </c>
      <c r="C616" s="86">
        <f>'Mkt Mgr data entry'!B69</f>
        <v>0</v>
      </c>
      <c r="D616" s="6"/>
      <c r="E616" s="6"/>
      <c r="F616" s="6"/>
      <c r="G616" s="5"/>
      <c r="H616" s="5"/>
      <c r="I616" s="187"/>
      <c r="J616" s="173"/>
      <c r="K616" s="200" t="s">
        <v>676</v>
      </c>
      <c r="L616" s="202">
        <f>C615/$C$613</f>
        <v>0.25</v>
      </c>
      <c r="M616" s="173"/>
      <c r="N616" s="173"/>
      <c r="O616" s="173"/>
      <c r="P616" s="173"/>
      <c r="Q616" s="173"/>
      <c r="R616" s="173"/>
      <c r="S616" s="173"/>
    </row>
    <row r="617" spans="1:21" x14ac:dyDescent="0.25">
      <c r="A617" s="5"/>
      <c r="B617" s="7" t="str">
        <f>'Mkt Mgr data entry'!A70</f>
        <v>e. Number of non-voting advisory board members</v>
      </c>
      <c r="C617" s="86">
        <f>'Mkt Mgr data entry'!B70</f>
        <v>1</v>
      </c>
      <c r="D617" s="6"/>
      <c r="E617" s="6"/>
      <c r="F617" s="6"/>
      <c r="G617" s="5"/>
      <c r="H617" s="5"/>
      <c r="I617" s="187"/>
      <c r="J617" s="173"/>
      <c r="K617" s="200" t="s">
        <v>677</v>
      </c>
      <c r="L617" s="202">
        <f>C616/$C$613</f>
        <v>0</v>
      </c>
      <c r="M617" s="173"/>
      <c r="N617" s="173"/>
      <c r="O617" s="173"/>
      <c r="P617" s="173"/>
      <c r="Q617" s="173"/>
      <c r="R617" s="173"/>
      <c r="S617" s="173"/>
    </row>
    <row r="618" spans="1:21" x14ac:dyDescent="0.25">
      <c r="A618" s="5"/>
      <c r="B618" s="87" t="str">
        <f>'Mkt Mgr data entry'!A71</f>
        <v xml:space="preserve">Number of board members neither farmers, vendors, or volunteers: </v>
      </c>
      <c r="C618" s="87">
        <f>'Mkt Mgr data entry'!B71</f>
        <v>3</v>
      </c>
      <c r="D618" s="6"/>
      <c r="E618" s="6"/>
      <c r="F618" s="6"/>
      <c r="G618" s="5"/>
      <c r="H618" s="5"/>
      <c r="I618" s="187"/>
      <c r="J618" s="173"/>
      <c r="K618" s="201" t="s">
        <v>38</v>
      </c>
      <c r="L618" s="203">
        <f>C618/$C$613</f>
        <v>0.375</v>
      </c>
      <c r="M618" s="173"/>
      <c r="N618" s="173"/>
      <c r="O618" s="173"/>
      <c r="P618" s="173"/>
      <c r="Q618" s="173"/>
      <c r="R618" s="173"/>
      <c r="S618" s="173"/>
    </row>
    <row r="619" spans="1:21" x14ac:dyDescent="0.25">
      <c r="A619" s="5"/>
      <c r="B619" s="7"/>
      <c r="C619" s="7"/>
      <c r="D619" s="6"/>
      <c r="E619" s="6"/>
      <c r="F619" s="6"/>
      <c r="G619" s="5"/>
      <c r="H619" s="5"/>
      <c r="I619" s="187"/>
      <c r="J619" s="173"/>
      <c r="K619" s="173"/>
      <c r="L619" s="173"/>
      <c r="M619" s="173"/>
      <c r="N619" s="173"/>
      <c r="O619" s="173"/>
      <c r="P619" s="173"/>
      <c r="Q619" s="173"/>
      <c r="R619" s="173"/>
      <c r="S619" s="173"/>
    </row>
    <row r="620" spans="1:21" x14ac:dyDescent="0.25">
      <c r="A620" s="5"/>
      <c r="B620" s="7"/>
      <c r="C620" s="7"/>
      <c r="D620" s="6"/>
      <c r="E620" s="6"/>
      <c r="F620" s="6"/>
      <c r="G620" s="5"/>
      <c r="H620" s="5"/>
      <c r="I620" s="187"/>
      <c r="J620" s="173"/>
      <c r="K620" s="173"/>
      <c r="L620" s="173"/>
      <c r="M620" s="173"/>
      <c r="N620" s="173"/>
      <c r="O620" s="173"/>
      <c r="P620" s="173"/>
      <c r="Q620" s="173"/>
      <c r="R620" s="173"/>
      <c r="S620" s="173"/>
    </row>
    <row r="621" spans="1:21" x14ac:dyDescent="0.25">
      <c r="A621" s="431" t="s">
        <v>988</v>
      </c>
      <c r="B621" s="295"/>
      <c r="C621" s="295"/>
      <c r="D621" s="295"/>
      <c r="E621" s="295"/>
      <c r="F621" s="295"/>
      <c r="G621" s="295"/>
      <c r="H621" s="295"/>
      <c r="I621" s="295"/>
      <c r="J621" s="295" t="str">
        <f>A621</f>
        <v>MM#7: Direct employment and volunteers</v>
      </c>
      <c r="K621" s="295"/>
      <c r="L621" s="295"/>
      <c r="M621" s="295"/>
      <c r="N621" s="295"/>
      <c r="O621" s="295"/>
      <c r="P621" s="295"/>
      <c r="Q621" s="295"/>
      <c r="R621" s="295"/>
      <c r="S621" s="295"/>
      <c r="T621" s="146"/>
      <c r="U621" s="146"/>
    </row>
    <row r="622" spans="1:21" x14ac:dyDescent="0.25">
      <c r="A622" s="5"/>
      <c r="B622" s="7"/>
      <c r="C622" s="7" t="str">
        <f>'Mkt Mgr data entry'!B75</f>
        <v>Enter #:</v>
      </c>
      <c r="D622" s="6"/>
      <c r="E622" s="6"/>
      <c r="F622" s="6"/>
      <c r="G622" s="5"/>
      <c r="H622" s="5"/>
      <c r="I622" s="187"/>
      <c r="J622" s="173"/>
      <c r="K622" s="173"/>
      <c r="L622" s="173"/>
      <c r="M622" s="173"/>
      <c r="N622" s="173"/>
      <c r="O622" s="173"/>
      <c r="P622" s="173"/>
      <c r="Q622" s="173"/>
      <c r="R622" s="173"/>
      <c r="S622" s="173"/>
    </row>
    <row r="623" spans="1:21" x14ac:dyDescent="0.25">
      <c r="A623" s="5"/>
      <c r="B623" s="7" t="str">
        <f>'Mkt Mgr data entry'!A76</f>
        <v>a. # full time positions (paid)</v>
      </c>
      <c r="C623" s="71">
        <f>'Mkt Mgr data entry'!B76</f>
        <v>1</v>
      </c>
      <c r="D623" s="6"/>
      <c r="E623" s="6"/>
      <c r="F623" s="6"/>
      <c r="G623" s="5"/>
      <c r="H623" s="5"/>
      <c r="I623" s="187"/>
      <c r="J623" s="173"/>
      <c r="K623" s="173"/>
      <c r="L623" s="173"/>
      <c r="M623" s="173"/>
      <c r="N623" s="173"/>
      <c r="O623" s="173"/>
      <c r="P623" s="173"/>
      <c r="Q623" s="173"/>
      <c r="R623" s="173"/>
      <c r="S623" s="173"/>
    </row>
    <row r="624" spans="1:21" x14ac:dyDescent="0.25">
      <c r="A624" s="5"/>
      <c r="B624" s="7" t="str">
        <f>'Mkt Mgr data entry'!A78</f>
        <v>b. # part  time positions (paid)</v>
      </c>
      <c r="C624" s="71">
        <f>'Mkt Mgr data entry'!B78</f>
        <v>2</v>
      </c>
      <c r="D624" s="6"/>
      <c r="E624" s="6"/>
      <c r="F624" s="6"/>
      <c r="G624" s="5"/>
      <c r="H624" s="5"/>
      <c r="I624" s="187"/>
      <c r="J624" s="173"/>
      <c r="K624" s="280" t="s">
        <v>986</v>
      </c>
      <c r="L624" s="280">
        <f>C623+C624</f>
        <v>3</v>
      </c>
      <c r="M624" s="173"/>
      <c r="N624" s="173"/>
      <c r="O624" s="173"/>
      <c r="P624" s="173"/>
      <c r="Q624" s="173"/>
      <c r="R624" s="173"/>
      <c r="S624" s="173"/>
    </row>
    <row r="625" spans="1:21" x14ac:dyDescent="0.25">
      <c r="A625" s="5"/>
      <c r="D625" s="6"/>
      <c r="E625" s="6"/>
      <c r="F625" s="6"/>
      <c r="G625" s="5"/>
      <c r="H625" s="5"/>
      <c r="I625" s="187"/>
      <c r="J625" s="173"/>
      <c r="K625" s="280" t="s">
        <v>987</v>
      </c>
      <c r="L625" s="280">
        <f>C628</f>
        <v>15</v>
      </c>
      <c r="M625" s="173"/>
      <c r="N625" s="173"/>
      <c r="O625" s="173"/>
      <c r="P625" s="173"/>
      <c r="Q625" s="173"/>
      <c r="R625" s="173"/>
      <c r="S625" s="173"/>
    </row>
    <row r="626" spans="1:21" ht="39" customHeight="1" x14ac:dyDescent="0.25">
      <c r="A626" s="5"/>
      <c r="B626" s="85" t="str">
        <f>'Mkt Mgr data entry'!A79</f>
        <v>c. Average hours per week part-time (combined between all people)</v>
      </c>
      <c r="C626" s="71">
        <f>'Mkt Mgr data entry'!B79</f>
        <v>20</v>
      </c>
      <c r="D626" s="7"/>
      <c r="E626" s="6"/>
      <c r="F626" s="6"/>
      <c r="G626" s="5"/>
      <c r="H626" s="5"/>
      <c r="I626" s="187"/>
      <c r="J626" s="173"/>
      <c r="K626" s="280" t="s">
        <v>985</v>
      </c>
      <c r="L626" s="280">
        <f>F628/40</f>
        <v>1.5</v>
      </c>
      <c r="M626" s="173"/>
      <c r="N626" s="173"/>
      <c r="O626" s="173"/>
      <c r="P626" s="173"/>
      <c r="Q626" s="173"/>
      <c r="R626" s="173"/>
      <c r="S626" s="173"/>
    </row>
    <row r="627" spans="1:21" x14ac:dyDescent="0.25">
      <c r="A627" s="5"/>
      <c r="D627" s="7"/>
      <c r="E627" s="324" t="s">
        <v>979</v>
      </c>
      <c r="F627" s="343">
        <f>SUM(F628:F629)</f>
        <v>140</v>
      </c>
      <c r="G627" s="5"/>
      <c r="H627" s="5"/>
      <c r="I627" s="187"/>
      <c r="J627" s="173"/>
      <c r="K627" s="280" t="s">
        <v>984</v>
      </c>
      <c r="L627" s="280">
        <f>F629/40</f>
        <v>2</v>
      </c>
      <c r="M627" s="173"/>
      <c r="N627" s="173"/>
      <c r="O627" s="173"/>
      <c r="P627" s="173"/>
      <c r="Q627" s="173"/>
      <c r="R627" s="173"/>
      <c r="S627" s="173"/>
    </row>
    <row r="628" spans="1:21" x14ac:dyDescent="0.25">
      <c r="A628" s="5"/>
      <c r="B628" s="7" t="str">
        <f>'Mkt Mgr data entry'!A81</f>
        <v>d. # active market, admin and board volunteers</v>
      </c>
      <c r="C628" s="71">
        <f>'Mkt Mgr data entry'!B81</f>
        <v>15</v>
      </c>
      <c r="D628" s="7"/>
      <c r="E628" s="430" t="s">
        <v>977</v>
      </c>
      <c r="F628" s="343">
        <f>40*C623+C626</f>
        <v>60</v>
      </c>
      <c r="G628" s="5"/>
      <c r="H628" s="5"/>
      <c r="I628" s="187"/>
      <c r="J628" s="173"/>
      <c r="K628" s="173"/>
      <c r="L628" s="173"/>
      <c r="M628" s="173"/>
      <c r="N628" s="173"/>
      <c r="O628" s="173"/>
      <c r="P628" s="173"/>
      <c r="Q628" s="173"/>
      <c r="R628" s="173"/>
      <c r="S628" s="173"/>
    </row>
    <row r="629" spans="1:21" x14ac:dyDescent="0.25">
      <c r="A629" s="5"/>
      <c r="B629" s="7" t="str">
        <f>'Mkt Mgr data entry'!A82</f>
        <v>e. Avg. volunteer hours per week</v>
      </c>
      <c r="C629" s="71">
        <f>'Mkt Mgr data entry'!B82</f>
        <v>80</v>
      </c>
      <c r="D629" s="7"/>
      <c r="E629" s="430" t="s">
        <v>978</v>
      </c>
      <c r="F629" s="343">
        <f>C629</f>
        <v>80</v>
      </c>
      <c r="G629" s="5"/>
      <c r="H629" s="5"/>
      <c r="I629" s="187"/>
      <c r="J629" s="173"/>
      <c r="K629" s="173"/>
      <c r="L629" s="173"/>
      <c r="M629" s="173"/>
      <c r="N629" s="173"/>
      <c r="O629" s="173"/>
      <c r="P629" s="173"/>
      <c r="Q629" s="173"/>
      <c r="R629" s="173"/>
      <c r="S629" s="173"/>
    </row>
    <row r="630" spans="1:21" x14ac:dyDescent="0.25">
      <c r="A630" s="5"/>
      <c r="B630" s="37"/>
      <c r="C630" s="37"/>
      <c r="D630" s="7"/>
      <c r="E630" s="6"/>
      <c r="F630" s="6"/>
      <c r="G630" s="5"/>
      <c r="H630" s="5"/>
      <c r="I630" s="187"/>
      <c r="J630" s="173"/>
      <c r="K630" s="173"/>
      <c r="L630" s="173"/>
      <c r="M630" s="173"/>
      <c r="N630" s="173"/>
      <c r="O630" s="173"/>
      <c r="P630" s="173"/>
      <c r="Q630" s="173"/>
      <c r="R630" s="173"/>
      <c r="S630" s="173"/>
    </row>
    <row r="631" spans="1:21" x14ac:dyDescent="0.25">
      <c r="A631" s="5"/>
      <c r="B631" s="7"/>
      <c r="C631" s="7"/>
      <c r="D631" s="6"/>
      <c r="E631" s="6"/>
      <c r="F631" s="6"/>
      <c r="G631" s="5"/>
      <c r="H631" s="5"/>
      <c r="I631" s="187"/>
      <c r="J631" s="173"/>
      <c r="K631" s="173"/>
      <c r="L631" s="173"/>
      <c r="M631" s="173"/>
      <c r="N631" s="173"/>
      <c r="O631" s="173"/>
      <c r="P631" s="173"/>
      <c r="Q631" s="173"/>
      <c r="R631" s="173"/>
      <c r="S631" s="173"/>
    </row>
    <row r="632" spans="1:21" x14ac:dyDescent="0.25">
      <c r="A632" s="410" t="s">
        <v>844</v>
      </c>
      <c r="B632" s="295"/>
      <c r="C632" s="295"/>
      <c r="D632" s="295"/>
      <c r="E632" s="295"/>
      <c r="F632" s="295"/>
      <c r="G632" s="295"/>
      <c r="H632" s="295"/>
      <c r="I632" s="295"/>
      <c r="J632" s="295" t="str">
        <f>A632</f>
        <v>MM#8: Manager Market Values</v>
      </c>
      <c r="K632" s="295"/>
      <c r="L632" s="295"/>
      <c r="M632" s="295"/>
      <c r="N632" s="295"/>
      <c r="O632" s="295"/>
      <c r="P632" s="295"/>
      <c r="Q632" s="295"/>
      <c r="R632" s="295"/>
      <c r="S632" s="295"/>
      <c r="T632" s="146"/>
      <c r="U632" s="146"/>
    </row>
    <row r="633" spans="1:21" x14ac:dyDescent="0.25">
      <c r="A633" s="5"/>
      <c r="B633" s="7"/>
      <c r="I633" s="187"/>
      <c r="J633" s="173"/>
      <c r="K633" s="173"/>
      <c r="L633" s="173"/>
      <c r="M633" s="173"/>
      <c r="N633" s="173"/>
      <c r="O633" s="173"/>
      <c r="P633" s="173"/>
      <c r="Q633" s="173"/>
      <c r="R633" s="173"/>
      <c r="S633" s="173"/>
    </row>
    <row r="634" spans="1:21" x14ac:dyDescent="0.25">
      <c r="A634" s="5"/>
      <c r="B634" s="7" t="str">
        <f>'Mkt Mgr data entry'!A87</f>
        <v>Enter the number from the column for each statement</v>
      </c>
      <c r="I634" s="187"/>
      <c r="J634" s="173"/>
      <c r="K634" s="173"/>
      <c r="L634" s="173"/>
      <c r="M634" s="173"/>
      <c r="N634" s="173"/>
      <c r="O634" s="173"/>
      <c r="P634" s="173"/>
      <c r="Q634" s="173"/>
      <c r="R634" s="173"/>
      <c r="S634" s="173"/>
    </row>
    <row r="635" spans="1:21" ht="26.25" x14ac:dyDescent="0.25">
      <c r="A635" s="5"/>
      <c r="B635" s="7"/>
      <c r="C635" s="7" t="s">
        <v>706</v>
      </c>
      <c r="D635" s="85" t="s">
        <v>707</v>
      </c>
      <c r="E635" s="16"/>
      <c r="F635" s="16"/>
      <c r="G635" s="16"/>
      <c r="H635" s="16"/>
      <c r="I635" s="187"/>
      <c r="J635" s="173"/>
      <c r="K635" s="251" t="s">
        <v>708</v>
      </c>
      <c r="L635" s="251"/>
      <c r="M635" s="252"/>
      <c r="N635" s="280"/>
      <c r="O635" s="173"/>
      <c r="P635" s="173"/>
      <c r="Q635" s="173"/>
      <c r="R635" s="173"/>
      <c r="S635" s="173"/>
    </row>
    <row r="636" spans="1:21" x14ac:dyDescent="0.25">
      <c r="A636" s="5"/>
      <c r="B636" s="344" t="str">
        <f>'Mkt Mgr data entry'!B86</f>
        <v>Fresh Food</v>
      </c>
      <c r="C636" s="478">
        <f>'Mkt Mgr data entry'!B87</f>
        <v>5</v>
      </c>
      <c r="D636" s="479">
        <f>IF(C636=4,1,IF(C636=5,1))</f>
        <v>1</v>
      </c>
      <c r="E636" s="6"/>
      <c r="F636" s="6"/>
      <c r="G636" s="5"/>
      <c r="H636" s="5"/>
      <c r="I636" s="187"/>
      <c r="J636" s="173"/>
      <c r="K636" s="354"/>
      <c r="L636" s="355" t="s">
        <v>7</v>
      </c>
      <c r="M636" s="491" t="str">
        <f>IF(C636=4,"agree",IF(C636=5,"strongly agree",IF(C636=3,"neutral,""disagree")))</f>
        <v>strongly agree</v>
      </c>
      <c r="N636" s="491"/>
      <c r="O636" s="173"/>
      <c r="P636" s="173"/>
      <c r="Q636" s="173"/>
      <c r="R636" s="173"/>
      <c r="S636" s="173"/>
    </row>
    <row r="637" spans="1:21" x14ac:dyDescent="0.25">
      <c r="B637" s="345" t="str">
        <f>'Mkt Mgr data entry'!C86</f>
        <v>Learning Opp.</v>
      </c>
      <c r="C637" s="480">
        <f>'Mkt Mgr data entry'!C87</f>
        <v>5</v>
      </c>
      <c r="D637" s="479">
        <f t="shared" ref="D637:D647" si="26">IF(C637=4,1,IF(C637=5,1))</f>
        <v>1</v>
      </c>
      <c r="E637" s="6"/>
      <c r="F637" s="6"/>
      <c r="I637" s="187"/>
      <c r="J637" s="173"/>
      <c r="K637" s="356"/>
      <c r="L637" s="357" t="s">
        <v>8</v>
      </c>
      <c r="M637" s="491" t="str">
        <f t="shared" ref="M637:M647" si="27">IF(C637=4,"agree",IF(C637=5,"strongly agree",IF(C637=3,"neutral,""disagree")))</f>
        <v>strongly agree</v>
      </c>
      <c r="N637" s="491"/>
      <c r="O637" s="173"/>
      <c r="P637" s="173"/>
      <c r="Q637" s="173"/>
      <c r="R637" s="173"/>
      <c r="S637" s="173"/>
    </row>
    <row r="638" spans="1:21" x14ac:dyDescent="0.25">
      <c r="B638" s="345" t="str">
        <f>'Mkt Mgr data entry'!D86</f>
        <v>Community Connect</v>
      </c>
      <c r="C638" s="480">
        <f>'Mkt Mgr data entry'!D87</f>
        <v>4</v>
      </c>
      <c r="D638" s="479">
        <f t="shared" si="26"/>
        <v>1</v>
      </c>
      <c r="E638" s="6"/>
      <c r="F638" s="6"/>
      <c r="I638" s="187"/>
      <c r="J638" s="173"/>
      <c r="K638" s="356"/>
      <c r="L638" s="357" t="s">
        <v>9</v>
      </c>
      <c r="M638" s="491" t="str">
        <f t="shared" si="27"/>
        <v>agree</v>
      </c>
      <c r="N638" s="491"/>
      <c r="O638" s="173"/>
      <c r="P638" s="173"/>
      <c r="Q638" s="173"/>
      <c r="R638" s="173"/>
      <c r="S638" s="173"/>
    </row>
    <row r="639" spans="1:21" x14ac:dyDescent="0.25">
      <c r="B639" s="345" t="str">
        <f>'Mkt Mgr data entry'!E86</f>
        <v>Trusting Rel.s</v>
      </c>
      <c r="C639" s="480">
        <f>'Mkt Mgr data entry'!E87</f>
        <v>4</v>
      </c>
      <c r="D639" s="479">
        <f t="shared" si="26"/>
        <v>1</v>
      </c>
      <c r="E639" s="6"/>
      <c r="F639" s="6"/>
      <c r="I639" s="187"/>
      <c r="J639" s="173"/>
      <c r="K639" s="356"/>
      <c r="L639" s="357" t="s">
        <v>120</v>
      </c>
      <c r="M639" s="491" t="str">
        <f t="shared" si="27"/>
        <v>agree</v>
      </c>
      <c r="N639" s="491"/>
      <c r="O639" s="173"/>
      <c r="P639" s="173"/>
      <c r="Q639" s="173"/>
      <c r="R639" s="173"/>
      <c r="S639" s="173"/>
    </row>
    <row r="640" spans="1:21" x14ac:dyDescent="0.25">
      <c r="B640" s="345" t="str">
        <f>'Mkt Mgr data entry'!F86</f>
        <v>Social hub</v>
      </c>
      <c r="C640" s="480">
        <f>'Mkt Mgr data entry'!F87</f>
        <v>4</v>
      </c>
      <c r="D640" s="479">
        <f t="shared" si="26"/>
        <v>1</v>
      </c>
      <c r="E640" s="6"/>
      <c r="F640" s="6"/>
      <c r="I640" s="187"/>
      <c r="J640" s="173"/>
      <c r="K640" s="356"/>
      <c r="L640" s="357" t="s">
        <v>11</v>
      </c>
      <c r="M640" s="491" t="str">
        <f t="shared" si="27"/>
        <v>agree</v>
      </c>
      <c r="N640" s="491"/>
      <c r="O640" s="173"/>
      <c r="P640" s="173"/>
      <c r="Q640" s="173"/>
      <c r="R640" s="173"/>
      <c r="S640" s="173"/>
    </row>
    <row r="641" spans="1:19" x14ac:dyDescent="0.25">
      <c r="B641" s="345" t="str">
        <f>'Mkt Mgr data entry'!G86</f>
        <v>Local Econ Impact</v>
      </c>
      <c r="C641" s="480">
        <f>'Mkt Mgr data entry'!G87</f>
        <v>5</v>
      </c>
      <c r="D641" s="479">
        <f t="shared" si="26"/>
        <v>1</v>
      </c>
      <c r="E641" s="6"/>
      <c r="F641" s="6"/>
      <c r="I641" s="187"/>
      <c r="J641" s="173"/>
      <c r="K641" s="356"/>
      <c r="L641" s="357" t="s">
        <v>121</v>
      </c>
      <c r="M641" s="491" t="str">
        <f t="shared" si="27"/>
        <v>strongly agree</v>
      </c>
      <c r="N641" s="491"/>
      <c r="O641" s="173"/>
      <c r="P641" s="173"/>
      <c r="Q641" s="173"/>
      <c r="R641" s="173"/>
      <c r="S641" s="173"/>
    </row>
    <row r="642" spans="1:19" x14ac:dyDescent="0.25">
      <c r="B642" s="345" t="str">
        <f>'Mkt Mgr data entry'!H86</f>
        <v>Sustain. Agr.</v>
      </c>
      <c r="C642" s="480">
        <f>'Mkt Mgr data entry'!H87</f>
        <v>4</v>
      </c>
      <c r="D642" s="479">
        <f t="shared" si="26"/>
        <v>1</v>
      </c>
      <c r="E642" s="6"/>
      <c r="F642" s="6"/>
      <c r="I642" s="187"/>
      <c r="J642" s="173"/>
      <c r="K642" s="356"/>
      <c r="L642" s="357" t="s">
        <v>122</v>
      </c>
      <c r="M642" s="491" t="str">
        <f t="shared" si="27"/>
        <v>agree</v>
      </c>
      <c r="N642" s="491"/>
      <c r="O642" s="173"/>
      <c r="P642" s="173"/>
      <c r="Q642" s="173"/>
      <c r="R642" s="173"/>
      <c r="S642" s="173"/>
    </row>
    <row r="643" spans="1:19" x14ac:dyDescent="0.25">
      <c r="B643" s="345" t="str">
        <f>'Mkt Mgr data entry'!I86</f>
        <v>Welcoming</v>
      </c>
      <c r="C643" s="480">
        <f>'Mkt Mgr data entry'!I87</f>
        <v>5</v>
      </c>
      <c r="D643" s="479">
        <f t="shared" si="26"/>
        <v>1</v>
      </c>
      <c r="E643" s="6"/>
      <c r="F643" s="6"/>
      <c r="I643" s="187"/>
      <c r="J643" s="173"/>
      <c r="K643" s="356"/>
      <c r="L643" s="357" t="s">
        <v>123</v>
      </c>
      <c r="M643" s="491" t="str">
        <f t="shared" si="27"/>
        <v>strongly agree</v>
      </c>
      <c r="N643" s="491"/>
      <c r="O643" s="173"/>
      <c r="P643" s="173"/>
      <c r="Q643" s="173"/>
      <c r="R643" s="173"/>
      <c r="S643" s="173"/>
    </row>
    <row r="644" spans="1:19" x14ac:dyDescent="0.25">
      <c r="B644" s="345" t="str">
        <f>'Mkt Mgr data entry'!J86</f>
        <v>Reliable</v>
      </c>
      <c r="C644" s="480">
        <f>'Mkt Mgr data entry'!J87</f>
        <v>4</v>
      </c>
      <c r="D644" s="479">
        <f t="shared" si="26"/>
        <v>1</v>
      </c>
      <c r="E644" s="6"/>
      <c r="F644" s="6"/>
      <c r="I644" s="187"/>
      <c r="J644" s="173"/>
      <c r="K644" s="356"/>
      <c r="L644" s="357" t="s">
        <v>124</v>
      </c>
      <c r="M644" s="491" t="str">
        <f t="shared" si="27"/>
        <v>agree</v>
      </c>
      <c r="N644" s="491"/>
      <c r="O644" s="173"/>
      <c r="P644" s="173"/>
      <c r="Q644" s="173"/>
      <c r="R644" s="173"/>
      <c r="S644" s="173"/>
    </row>
    <row r="645" spans="1:19" x14ac:dyDescent="0.25">
      <c r="B645" s="345" t="str">
        <f>'Mkt Mgr data entry'!K86</f>
        <v>Good Entertain.</v>
      </c>
      <c r="C645" s="480">
        <f>'Mkt Mgr data entry'!K87</f>
        <v>4</v>
      </c>
      <c r="D645" s="479">
        <f t="shared" si="26"/>
        <v>1</v>
      </c>
      <c r="E645" s="6"/>
      <c r="F645" s="6"/>
      <c r="I645" s="187"/>
      <c r="J645" s="173"/>
      <c r="K645" s="356"/>
      <c r="L645" s="357" t="s">
        <v>125</v>
      </c>
      <c r="M645" s="491" t="str">
        <f t="shared" si="27"/>
        <v>agree</v>
      </c>
      <c r="N645" s="491"/>
      <c r="O645" s="173"/>
      <c r="P645" s="173"/>
      <c r="Q645" s="173"/>
      <c r="R645" s="173"/>
      <c r="S645" s="173"/>
    </row>
    <row r="646" spans="1:19" x14ac:dyDescent="0.25">
      <c r="B646" s="345" t="str">
        <f>'Mkt Mgr data entry'!L86</f>
        <v>Public Space</v>
      </c>
      <c r="C646" s="480">
        <f>'Mkt Mgr data entry'!L87</f>
        <v>5</v>
      </c>
      <c r="D646" s="479">
        <f t="shared" si="26"/>
        <v>1</v>
      </c>
      <c r="E646" s="6"/>
      <c r="F646" s="6"/>
      <c r="I646" s="187"/>
      <c r="J646" s="173"/>
      <c r="K646" s="356"/>
      <c r="L646" s="357" t="s">
        <v>17</v>
      </c>
      <c r="M646" s="491" t="str">
        <f t="shared" si="27"/>
        <v>strongly agree</v>
      </c>
      <c r="N646" s="491"/>
      <c r="O646" s="173"/>
      <c r="P646" s="173"/>
      <c r="Q646" s="173"/>
      <c r="R646" s="173"/>
      <c r="S646" s="173"/>
    </row>
    <row r="647" spans="1:19" x14ac:dyDescent="0.25">
      <c r="B647" s="345" t="str">
        <f>'Mkt Mgr data entry'!M86</f>
        <v>Family Friendly</v>
      </c>
      <c r="C647" s="480">
        <f>'Mkt Mgr data entry'!M87</f>
        <v>5</v>
      </c>
      <c r="D647" s="479">
        <f t="shared" si="26"/>
        <v>1</v>
      </c>
      <c r="E647" s="6"/>
      <c r="F647" s="6"/>
      <c r="I647" s="187"/>
      <c r="J647" s="173"/>
      <c r="K647" s="356"/>
      <c r="L647" s="357" t="s">
        <v>18</v>
      </c>
      <c r="M647" s="515" t="str">
        <f t="shared" si="27"/>
        <v>strongly agree</v>
      </c>
      <c r="N647" s="515"/>
      <c r="O647" s="173"/>
      <c r="P647" s="173"/>
      <c r="Q647" s="173"/>
      <c r="R647" s="173"/>
      <c r="S647" s="173"/>
    </row>
    <row r="648" spans="1:19" x14ac:dyDescent="0.25">
      <c r="B648" s="8"/>
      <c r="C648" s="8"/>
      <c r="D648" s="6"/>
      <c r="E648" s="6"/>
      <c r="F648" s="6"/>
      <c r="I648" s="187"/>
      <c r="J648" s="173"/>
      <c r="K648" s="272" t="s">
        <v>665</v>
      </c>
      <c r="L648" s="173"/>
      <c r="M648" s="173"/>
      <c r="N648" s="173"/>
      <c r="O648" s="173"/>
      <c r="P648" s="173"/>
      <c r="Q648" s="173"/>
      <c r="R648" s="173"/>
      <c r="S648" s="173"/>
    </row>
    <row r="649" spans="1:19" x14ac:dyDescent="0.25">
      <c r="B649" s="6"/>
      <c r="C649" s="6"/>
      <c r="D649" s="6"/>
      <c r="E649" s="6"/>
      <c r="F649" s="6"/>
      <c r="I649" s="187"/>
      <c r="J649" s="173"/>
      <c r="K649" s="173"/>
      <c r="L649" s="173"/>
      <c r="M649" s="173"/>
      <c r="N649" s="173"/>
      <c r="O649" s="173"/>
      <c r="P649" s="173"/>
      <c r="Q649" s="173"/>
      <c r="R649" s="173"/>
      <c r="S649" s="173"/>
    </row>
    <row r="650" spans="1:19" ht="21" x14ac:dyDescent="0.35">
      <c r="A650" s="369"/>
      <c r="B650" s="516" t="s">
        <v>746</v>
      </c>
      <c r="C650" s="516"/>
      <c r="D650" s="516"/>
      <c r="E650" s="516"/>
      <c r="F650" s="516"/>
      <c r="G650" s="516"/>
      <c r="H650" s="370"/>
      <c r="I650" s="370"/>
      <c r="J650" s="370"/>
      <c r="K650" s="370"/>
      <c r="L650" s="370"/>
      <c r="M650" s="369"/>
      <c r="N650" s="369"/>
      <c r="O650" s="369"/>
      <c r="P650" s="369"/>
      <c r="Q650" s="369"/>
      <c r="R650" s="369"/>
      <c r="S650" s="369"/>
    </row>
    <row r="651" spans="1:19" x14ac:dyDescent="0.25">
      <c r="A651" s="432" t="s">
        <v>990</v>
      </c>
      <c r="B651" s="363"/>
      <c r="C651" s="363"/>
      <c r="D651" s="363"/>
      <c r="E651" s="363"/>
      <c r="F651" s="363"/>
      <c r="G651" s="363"/>
      <c r="H651" s="363"/>
      <c r="I651" s="363"/>
      <c r="J651" s="363" t="str">
        <f>A651</f>
        <v>ES#2: External Stakeholder Market Participation</v>
      </c>
      <c r="K651" s="363"/>
      <c r="L651" s="363"/>
      <c r="M651" s="368"/>
      <c r="N651" s="368"/>
      <c r="O651" s="368"/>
      <c r="P651" s="368"/>
      <c r="Q651" s="368"/>
      <c r="R651" s="368"/>
      <c r="S651" s="368"/>
    </row>
    <row r="652" spans="1:19" x14ac:dyDescent="0.25">
      <c r="B652" s="91"/>
      <c r="C652" s="91"/>
      <c r="D652" s="91"/>
      <c r="E652" s="91"/>
      <c r="F652" s="91"/>
      <c r="G652" s="91"/>
      <c r="H652" s="91"/>
      <c r="I652" s="187"/>
      <c r="J652" s="173"/>
      <c r="K652" s="173"/>
      <c r="L652" s="173"/>
      <c r="M652" s="173"/>
      <c r="N652" s="173"/>
      <c r="O652" s="173"/>
      <c r="P652" s="173"/>
      <c r="Q652" s="173"/>
      <c r="R652" s="173"/>
      <c r="S652" s="173"/>
    </row>
    <row r="653" spans="1:19" ht="30" x14ac:dyDescent="0.25">
      <c r="C653" s="94" t="s">
        <v>195</v>
      </c>
      <c r="D653" s="94" t="s">
        <v>196</v>
      </c>
      <c r="E653" s="91"/>
      <c r="F653" s="91"/>
      <c r="G653" s="91"/>
      <c r="H653" s="91"/>
      <c r="I653" s="187"/>
      <c r="J653" s="173"/>
      <c r="K653" s="377" t="s">
        <v>749</v>
      </c>
      <c r="L653" s="375" t="s">
        <v>748</v>
      </c>
      <c r="M653" s="376" t="s">
        <v>747</v>
      </c>
      <c r="N653" s="173"/>
      <c r="O653" s="173"/>
      <c r="P653" s="173"/>
      <c r="Q653" s="173"/>
      <c r="R653" s="173"/>
      <c r="S653" s="173"/>
    </row>
    <row r="654" spans="1:19" x14ac:dyDescent="0.25">
      <c r="B654" s="95" t="s">
        <v>380</v>
      </c>
      <c r="C654" s="371">
        <f>COUNTIFS('External Stak. data entry'!C4:C13, "=1", 'External Stak. data entry'!B4:B13, "=1")</f>
        <v>1</v>
      </c>
      <c r="D654" s="371">
        <f>COUNTIFS('External Stak. data entry'!B4:B13, "=1", 'External Stak. data entry'!C4:C13, "=2")</f>
        <v>1</v>
      </c>
      <c r="E654" s="91"/>
      <c r="F654" s="91"/>
      <c r="G654" s="91"/>
      <c r="H654" s="91"/>
      <c r="I654" s="187"/>
      <c r="J654" s="173"/>
      <c r="K654" s="378" t="s">
        <v>380</v>
      </c>
      <c r="L654" s="373">
        <f>SUM(C654:D654)</f>
        <v>2</v>
      </c>
      <c r="M654" s="374">
        <f>IF(C654+D654=0,"N/A",C654/(C654+D654))</f>
        <v>0.5</v>
      </c>
      <c r="N654" s="173"/>
      <c r="O654" s="490" t="s">
        <v>1091</v>
      </c>
      <c r="P654" s="490"/>
      <c r="Q654" s="490"/>
      <c r="R654" s="173"/>
      <c r="S654" s="173"/>
    </row>
    <row r="655" spans="1:19" x14ac:dyDescent="0.25">
      <c r="B655" s="95" t="s">
        <v>382</v>
      </c>
      <c r="C655" s="371">
        <f>COUNTIFS('External Stak. data entry'!B4:B13, "=2", 'External Stak. data entry'!C4:C13, "=1")</f>
        <v>1</v>
      </c>
      <c r="D655" s="371">
        <f>COUNTIFS('External Stak. data entry'!B4:B13, "=2", 'External Stak. data entry'!C4:C13, "=2")</f>
        <v>0</v>
      </c>
      <c r="E655" s="91"/>
      <c r="F655" s="91"/>
      <c r="G655" s="91"/>
      <c r="H655" s="91"/>
      <c r="I655" s="187"/>
      <c r="J655" s="173"/>
      <c r="K655" s="378" t="s">
        <v>382</v>
      </c>
      <c r="L655" s="373">
        <f t="shared" ref="L655:L661" si="28">SUM(C655:D655)</f>
        <v>1</v>
      </c>
      <c r="M655" s="374">
        <f t="shared" ref="M655:M661" si="29">IF(C655+D655=0,"N/A",C655/(C655+D655))</f>
        <v>1</v>
      </c>
      <c r="N655" s="173"/>
      <c r="O655" s="490"/>
      <c r="P655" s="490"/>
      <c r="Q655" s="490"/>
      <c r="R655" s="173"/>
      <c r="S655" s="173"/>
    </row>
    <row r="656" spans="1:19" x14ac:dyDescent="0.25">
      <c r="B656" s="95" t="s">
        <v>383</v>
      </c>
      <c r="C656" s="371">
        <f>COUNTIFS('External Stak. data entry'!C4:C13, "=1", 'External Stak. data entry'!B4:B13, "=3")</f>
        <v>3</v>
      </c>
      <c r="D656" s="371">
        <f>COUNTIFS('External Stak. data entry'!B4:B13, "=3", 'External Stak. data entry'!C4:C13, "=2")</f>
        <v>0</v>
      </c>
      <c r="E656" s="91"/>
      <c r="F656" s="91"/>
      <c r="G656" s="91"/>
      <c r="H656" s="91"/>
      <c r="I656" s="187"/>
      <c r="J656" s="173"/>
      <c r="K656" s="378" t="s">
        <v>383</v>
      </c>
      <c r="L656" s="373">
        <f t="shared" si="28"/>
        <v>3</v>
      </c>
      <c r="M656" s="374">
        <f t="shared" si="29"/>
        <v>1</v>
      </c>
      <c r="N656" s="173"/>
      <c r="O656" s="490"/>
      <c r="P656" s="490"/>
      <c r="Q656" s="490"/>
      <c r="R656" s="173"/>
      <c r="S656" s="173"/>
    </row>
    <row r="657" spans="1:19" x14ac:dyDescent="0.25">
      <c r="B657" s="95" t="s">
        <v>140</v>
      </c>
      <c r="C657" s="371">
        <f>COUNTIFS('External Stak. data entry'!B4:B13, "=4", 'External Stak. data entry'!C4:C13, "=1")</f>
        <v>0</v>
      </c>
      <c r="D657" s="371">
        <f>COUNTIFS('External Stak. data entry'!B4:B13, "=4", 'External Stak. data entry'!C4:C13, "=2")</f>
        <v>0</v>
      </c>
      <c r="E657" s="95"/>
      <c r="F657" s="95"/>
      <c r="G657" s="95"/>
      <c r="H657" s="95"/>
      <c r="I657" s="187"/>
      <c r="J657" s="173"/>
      <c r="K657" s="378" t="s">
        <v>140</v>
      </c>
      <c r="L657" s="373">
        <f t="shared" si="28"/>
        <v>0</v>
      </c>
      <c r="M657" s="374" t="str">
        <f t="shared" si="29"/>
        <v>N/A</v>
      </c>
      <c r="N657" s="173"/>
      <c r="O657" s="173"/>
      <c r="P657" s="173"/>
      <c r="Q657" s="173"/>
      <c r="R657" s="173"/>
      <c r="S657" s="173"/>
    </row>
    <row r="658" spans="1:19" x14ac:dyDescent="0.25">
      <c r="B658" s="95" t="s">
        <v>384</v>
      </c>
      <c r="C658" s="371">
        <f>COUNTIFS('External Stak. data entry'!B4:B13, "=5", 'External Stak. data entry'!C4:C13, "=1")</f>
        <v>0</v>
      </c>
      <c r="D658" s="371">
        <f>COUNTIFS('External Stak. data entry'!B4:B13, "=5", 'External Stak. data entry'!C4:C13, "=2")</f>
        <v>0</v>
      </c>
      <c r="I658" s="187"/>
      <c r="J658" s="173"/>
      <c r="K658" s="378" t="s">
        <v>384</v>
      </c>
      <c r="L658" s="373">
        <f t="shared" si="28"/>
        <v>0</v>
      </c>
      <c r="M658" s="374" t="str">
        <f t="shared" si="29"/>
        <v>N/A</v>
      </c>
      <c r="N658" s="173"/>
      <c r="O658" s="173"/>
      <c r="P658" s="173"/>
      <c r="Q658" s="173"/>
      <c r="R658" s="173"/>
      <c r="S658" s="173"/>
    </row>
    <row r="659" spans="1:19" x14ac:dyDescent="0.25">
      <c r="B659" s="95" t="s">
        <v>381</v>
      </c>
      <c r="C659" s="371">
        <f>COUNTIFS('External Stak. data entry'!B4:B13, "=6", 'External Stak. data entry'!C4:C13, "=1")</f>
        <v>0</v>
      </c>
      <c r="D659" s="371">
        <f>COUNTIFS('External Stak. data entry'!B4:B13, "=6", 'External Stak. data entry'!C4:C13, "=2")</f>
        <v>0</v>
      </c>
      <c r="I659" s="187"/>
      <c r="J659" s="173"/>
      <c r="K659" s="378" t="s">
        <v>381</v>
      </c>
      <c r="L659" s="373">
        <f t="shared" si="28"/>
        <v>0</v>
      </c>
      <c r="M659" s="374" t="str">
        <f t="shared" si="29"/>
        <v>N/A</v>
      </c>
      <c r="N659" s="173"/>
      <c r="O659" s="173"/>
      <c r="P659" s="173"/>
      <c r="Q659" s="173"/>
      <c r="R659" s="173"/>
      <c r="S659" s="173"/>
    </row>
    <row r="660" spans="1:19" x14ac:dyDescent="0.25">
      <c r="B660" s="95" t="s">
        <v>385</v>
      </c>
      <c r="C660" s="371">
        <f>COUNTIFS('External Stak. data entry'!B4:B13, "=7", 'External Stak. data entry'!C4:C13, "=1")</f>
        <v>2</v>
      </c>
      <c r="D660" s="371">
        <f>COUNTIFS('External Stak. data entry'!B4:B13, "=7", 'External Stak. data entry'!C4:C13, "=2")</f>
        <v>1</v>
      </c>
      <c r="I660" s="187"/>
      <c r="J660" s="173"/>
      <c r="K660" s="378" t="s">
        <v>385</v>
      </c>
      <c r="L660" s="373">
        <f t="shared" si="28"/>
        <v>3</v>
      </c>
      <c r="M660" s="374">
        <f t="shared" si="29"/>
        <v>0.66666666666666663</v>
      </c>
      <c r="N660" s="173"/>
      <c r="O660" s="173"/>
      <c r="P660" s="173"/>
      <c r="Q660" s="173"/>
      <c r="R660" s="173"/>
      <c r="S660" s="173"/>
    </row>
    <row r="661" spans="1:19" x14ac:dyDescent="0.25">
      <c r="B661" s="95" t="s">
        <v>386</v>
      </c>
      <c r="C661" s="371">
        <f>COUNTIFS('External Stak. data entry'!B4:B13, "=8", 'External Stak. data entry'!C4:C13, "=1")</f>
        <v>0</v>
      </c>
      <c r="D661" s="371">
        <f>COUNTIFS('External Stak. data entry'!B4:B13, "=8", 'External Stak. data entry'!C4:C13, "=2")</f>
        <v>1</v>
      </c>
      <c r="I661" s="187"/>
      <c r="J661" s="173"/>
      <c r="K661" s="378" t="s">
        <v>386</v>
      </c>
      <c r="L661" s="373">
        <f t="shared" si="28"/>
        <v>1</v>
      </c>
      <c r="M661" s="374">
        <f t="shared" si="29"/>
        <v>0</v>
      </c>
      <c r="N661" s="173"/>
      <c r="O661" s="173"/>
      <c r="P661" s="173"/>
      <c r="Q661" s="173"/>
      <c r="R661" s="173"/>
      <c r="S661" s="173"/>
    </row>
    <row r="662" spans="1:19" x14ac:dyDescent="0.25">
      <c r="B662" s="95" t="s">
        <v>38</v>
      </c>
      <c r="C662" s="371">
        <f>COUNTIFS('External Stak. data entry'!B4:B13, "=9", 'External Stak. data entry'!C4:C13, "=1")</f>
        <v>0</v>
      </c>
      <c r="D662" s="371">
        <f>COUNTIFS('External Stak. data entry'!B4:B13, "=9", 'External Stak. data entry'!C4:C13, "=2")</f>
        <v>0</v>
      </c>
      <c r="I662" s="187"/>
      <c r="J662" s="173"/>
      <c r="K662" s="378" t="s">
        <v>38</v>
      </c>
      <c r="L662" s="373">
        <f t="shared" ref="L662" si="30">SUM(C662:D662)</f>
        <v>0</v>
      </c>
      <c r="M662" s="374" t="str">
        <f t="shared" ref="M662" si="31">IF(C662+D662=0,"N/A",C662/(C662+D662))</f>
        <v>N/A</v>
      </c>
      <c r="N662" s="173"/>
      <c r="O662" s="173"/>
      <c r="P662" s="173"/>
      <c r="Q662" s="173"/>
      <c r="R662" s="173"/>
      <c r="S662" s="173"/>
    </row>
    <row r="663" spans="1:19" x14ac:dyDescent="0.25">
      <c r="I663" s="187"/>
      <c r="J663" s="173"/>
      <c r="K663" s="173"/>
      <c r="L663" s="173"/>
      <c r="M663" s="173"/>
      <c r="N663" s="173"/>
      <c r="O663" s="173"/>
      <c r="P663" s="173"/>
      <c r="Q663" s="173"/>
      <c r="R663" s="173"/>
      <c r="S663" s="173"/>
    </row>
    <row r="664" spans="1:19" x14ac:dyDescent="0.25">
      <c r="A664" s="449" t="s">
        <v>845</v>
      </c>
      <c r="B664" s="363"/>
      <c r="C664" s="363"/>
      <c r="D664" s="363"/>
      <c r="E664" s="363"/>
      <c r="F664" s="363"/>
      <c r="G664" s="363"/>
      <c r="H664" s="363"/>
      <c r="I664" s="363"/>
      <c r="J664" s="363" t="str">
        <f>A664</f>
        <v>ES#6: External Stakeholder Market Value</v>
      </c>
      <c r="K664" s="363"/>
      <c r="L664" s="363"/>
      <c r="M664" s="368"/>
      <c r="N664" s="368"/>
      <c r="O664" s="368"/>
      <c r="P664" s="368"/>
      <c r="Q664" s="368"/>
      <c r="R664" s="368"/>
      <c r="S664" s="368"/>
    </row>
    <row r="665" spans="1:19" x14ac:dyDescent="0.25">
      <c r="B665" s="91"/>
      <c r="C665" s="91"/>
      <c r="D665" s="91"/>
      <c r="E665" s="91"/>
      <c r="F665" s="91"/>
      <c r="G665" s="91"/>
      <c r="H665" s="91"/>
      <c r="I665" s="187"/>
      <c r="J665" s="173"/>
      <c r="K665" s="173"/>
      <c r="L665" s="173"/>
      <c r="M665" s="173"/>
      <c r="N665" s="173"/>
      <c r="O665" s="173"/>
      <c r="P665" s="173"/>
      <c r="Q665" s="173"/>
      <c r="R665" s="173"/>
      <c r="S665" s="173"/>
    </row>
    <row r="666" spans="1:19" x14ac:dyDescent="0.25">
      <c r="B666" s="91"/>
      <c r="C666" s="91"/>
      <c r="D666" s="91"/>
      <c r="E666" s="91"/>
      <c r="F666" s="91"/>
      <c r="G666" s="91"/>
      <c r="H666" s="91"/>
      <c r="I666" s="187"/>
      <c r="J666" s="173"/>
      <c r="K666" s="173"/>
      <c r="L666" s="173"/>
      <c r="M666" s="173"/>
      <c r="N666" s="173"/>
      <c r="O666" s="173"/>
      <c r="P666" s="173"/>
      <c r="Q666" s="173"/>
      <c r="R666" s="173"/>
      <c r="S666" s="173"/>
    </row>
    <row r="667" spans="1:19" ht="30" x14ac:dyDescent="0.25">
      <c r="B667" s="92"/>
      <c r="C667" s="92" t="s">
        <v>126</v>
      </c>
      <c r="D667" s="92" t="s">
        <v>127</v>
      </c>
      <c r="E667" s="92" t="s">
        <v>128</v>
      </c>
      <c r="F667" s="92" t="s">
        <v>129</v>
      </c>
      <c r="G667" s="92" t="s">
        <v>130</v>
      </c>
      <c r="H667" s="92" t="s">
        <v>131</v>
      </c>
      <c r="I667" s="187"/>
      <c r="J667" s="173"/>
      <c r="K667" s="251" t="s">
        <v>750</v>
      </c>
      <c r="L667" s="251"/>
      <c r="M667" s="252"/>
      <c r="N667" s="280"/>
      <c r="O667" s="173"/>
      <c r="P667" s="173"/>
      <c r="Q667" s="173"/>
      <c r="R667" s="173"/>
      <c r="S667" s="173"/>
    </row>
    <row r="668" spans="1:19" x14ac:dyDescent="0.25">
      <c r="B668" s="91" t="s">
        <v>7</v>
      </c>
      <c r="C668" s="371">
        <f>COUNTIF('External Stak. data entry'!H:H, "=4")</f>
        <v>3</v>
      </c>
      <c r="D668" s="372">
        <f>C668/'External Stak. data entry'!$B$1</f>
        <v>0.3</v>
      </c>
      <c r="E668" s="371">
        <f>COUNTIF('External Stak. data entry'!H:H, "=5")</f>
        <v>3</v>
      </c>
      <c r="F668" s="372">
        <f>E668/'External Stak. data entry'!$B$1</f>
        <v>0.3</v>
      </c>
      <c r="G668" s="371">
        <f t="shared" ref="G668:G679" si="32">E668+C668</f>
        <v>6</v>
      </c>
      <c r="H668" s="372">
        <f>G668/'External Stak. data entry'!$B$1</f>
        <v>0.6</v>
      </c>
      <c r="I668" s="187"/>
      <c r="J668" s="173"/>
      <c r="K668" s="280"/>
      <c r="L668" s="318" t="s">
        <v>7</v>
      </c>
      <c r="M668" s="491">
        <f>H668</f>
        <v>0.6</v>
      </c>
      <c r="N668" s="491"/>
      <c r="O668" s="173"/>
      <c r="P668" s="173"/>
      <c r="Q668" s="173"/>
      <c r="R668" s="173"/>
      <c r="S668" s="173"/>
    </row>
    <row r="669" spans="1:19" x14ac:dyDescent="0.25">
      <c r="B669" s="91" t="s">
        <v>8</v>
      </c>
      <c r="C669" s="371">
        <f>COUNTIF('External Stak. data entry'!I:I, "=4")</f>
        <v>2</v>
      </c>
      <c r="D669" s="372">
        <f>C669/'External Stak. data entry'!$B$1</f>
        <v>0.2</v>
      </c>
      <c r="E669" s="371">
        <f>COUNTIF('External Stak. data entry'!I:I, "=5")</f>
        <v>0</v>
      </c>
      <c r="F669" s="372">
        <f>E669/'External Stak. data entry'!$B$1</f>
        <v>0</v>
      </c>
      <c r="G669" s="371">
        <f t="shared" si="32"/>
        <v>2</v>
      </c>
      <c r="H669" s="372">
        <f>G669/'External Stak. data entry'!$B$1</f>
        <v>0.2</v>
      </c>
      <c r="I669" s="187"/>
      <c r="J669" s="173"/>
      <c r="K669" s="280"/>
      <c r="L669" s="318" t="s">
        <v>8</v>
      </c>
      <c r="M669" s="491">
        <f t="shared" ref="M669:M679" si="33">H669</f>
        <v>0.2</v>
      </c>
      <c r="N669" s="491"/>
      <c r="O669" s="173"/>
      <c r="P669" s="490" t="s">
        <v>1091</v>
      </c>
      <c r="Q669" s="490"/>
      <c r="R669" s="490"/>
      <c r="S669" s="173"/>
    </row>
    <row r="670" spans="1:19" x14ac:dyDescent="0.25">
      <c r="B670" s="91" t="s">
        <v>9</v>
      </c>
      <c r="C670" s="371">
        <f>COUNTIF('External Stak. data entry'!J:J, "=4")</f>
        <v>2</v>
      </c>
      <c r="D670" s="372">
        <f>C670/'External Stak. data entry'!$B$1</f>
        <v>0.2</v>
      </c>
      <c r="E670" s="371">
        <f>COUNTIF('External Stak. data entry'!J:J, "=5")</f>
        <v>2</v>
      </c>
      <c r="F670" s="372">
        <f>E670/'External Stak. data entry'!$B$1</f>
        <v>0.2</v>
      </c>
      <c r="G670" s="371">
        <f t="shared" si="32"/>
        <v>4</v>
      </c>
      <c r="H670" s="372">
        <f>G670/'External Stak. data entry'!$B$1</f>
        <v>0.4</v>
      </c>
      <c r="I670" s="187"/>
      <c r="J670" s="173"/>
      <c r="K670" s="280"/>
      <c r="L670" s="318" t="s">
        <v>9</v>
      </c>
      <c r="M670" s="491">
        <f t="shared" si="33"/>
        <v>0.4</v>
      </c>
      <c r="N670" s="491"/>
      <c r="O670" s="173"/>
      <c r="P670" s="490"/>
      <c r="Q670" s="490"/>
      <c r="R670" s="490"/>
      <c r="S670" s="173"/>
    </row>
    <row r="671" spans="1:19" x14ac:dyDescent="0.25">
      <c r="B671" s="91" t="s">
        <v>120</v>
      </c>
      <c r="C671" s="371">
        <f>COUNTIF('External Stak. data entry'!K:K, "=4")</f>
        <v>2</v>
      </c>
      <c r="D671" s="372">
        <f>C671/'External Stak. data entry'!$B$1</f>
        <v>0.2</v>
      </c>
      <c r="E671" s="371">
        <f>COUNTIF('External Stak. data entry'!K:K, "=5")</f>
        <v>1</v>
      </c>
      <c r="F671" s="372">
        <f>E671/'External Stak. data entry'!$B$1</f>
        <v>0.1</v>
      </c>
      <c r="G671" s="371">
        <f t="shared" si="32"/>
        <v>3</v>
      </c>
      <c r="H671" s="372">
        <f>G671/'External Stak. data entry'!$B$1</f>
        <v>0.3</v>
      </c>
      <c r="I671" s="187"/>
      <c r="J671" s="173"/>
      <c r="K671" s="280"/>
      <c r="L671" s="318" t="s">
        <v>120</v>
      </c>
      <c r="M671" s="491">
        <f t="shared" si="33"/>
        <v>0.3</v>
      </c>
      <c r="N671" s="491"/>
      <c r="O671" s="173"/>
      <c r="P671" s="490"/>
      <c r="Q671" s="490"/>
      <c r="R671" s="490"/>
      <c r="S671" s="173"/>
    </row>
    <row r="672" spans="1:19" x14ac:dyDescent="0.25">
      <c r="B672" s="91" t="s">
        <v>11</v>
      </c>
      <c r="C672" s="371">
        <f>COUNTIF('External Stak. data entry'!L:L, "=4")</f>
        <v>2</v>
      </c>
      <c r="D672" s="372">
        <f>C672/'External Stak. data entry'!$B$1</f>
        <v>0.2</v>
      </c>
      <c r="E672" s="371">
        <f>COUNTIF('External Stak. data entry'!L:L, "=5")</f>
        <v>1</v>
      </c>
      <c r="F672" s="372">
        <f>E672/'External Stak. data entry'!$B$1</f>
        <v>0.1</v>
      </c>
      <c r="G672" s="371">
        <f t="shared" si="32"/>
        <v>3</v>
      </c>
      <c r="H672" s="372">
        <f>G672/'External Stak. data entry'!$B$1</f>
        <v>0.3</v>
      </c>
      <c r="I672" s="187"/>
      <c r="J672" s="173"/>
      <c r="K672" s="280"/>
      <c r="L672" s="318" t="s">
        <v>11</v>
      </c>
      <c r="M672" s="491">
        <f t="shared" si="33"/>
        <v>0.3</v>
      </c>
      <c r="N672" s="491"/>
      <c r="O672" s="173"/>
      <c r="P672" s="173"/>
      <c r="Q672" s="173"/>
      <c r="R672" s="173"/>
      <c r="S672" s="173"/>
    </row>
    <row r="673" spans="1:21" x14ac:dyDescent="0.25">
      <c r="B673" s="91" t="s">
        <v>121</v>
      </c>
      <c r="C673" s="371">
        <f>COUNTIF('External Stak. data entry'!M:M, "=4")</f>
        <v>3</v>
      </c>
      <c r="D673" s="372">
        <f>C673/'External Stak. data entry'!$B$1</f>
        <v>0.3</v>
      </c>
      <c r="E673" s="371">
        <f>COUNTIF('External Stak. data entry'!M:M, "=5")</f>
        <v>1</v>
      </c>
      <c r="F673" s="372">
        <f>E673/'External Stak. data entry'!$B$1</f>
        <v>0.1</v>
      </c>
      <c r="G673" s="371">
        <f t="shared" si="32"/>
        <v>4</v>
      </c>
      <c r="H673" s="372">
        <f>G673/'External Stak. data entry'!$B$1</f>
        <v>0.4</v>
      </c>
      <c r="I673" s="187"/>
      <c r="J673" s="173"/>
      <c r="K673" s="280"/>
      <c r="L673" s="318" t="s">
        <v>121</v>
      </c>
      <c r="M673" s="491">
        <f t="shared" si="33"/>
        <v>0.4</v>
      </c>
      <c r="N673" s="491"/>
      <c r="O673" s="173"/>
      <c r="P673" s="173"/>
      <c r="Q673" s="173"/>
      <c r="R673" s="173"/>
      <c r="S673" s="173"/>
    </row>
    <row r="674" spans="1:21" x14ac:dyDescent="0.25">
      <c r="B674" s="91" t="s">
        <v>122</v>
      </c>
      <c r="C674" s="371">
        <f>COUNTIF('External Stak. data entry'!N:N, "=4")</f>
        <v>3</v>
      </c>
      <c r="D674" s="372">
        <f>C674/'External Stak. data entry'!$B$1</f>
        <v>0.3</v>
      </c>
      <c r="E674" s="371">
        <f>COUNTIF('External Stak. data entry'!N:N, "=5")</f>
        <v>2</v>
      </c>
      <c r="F674" s="372">
        <f>E674/'External Stak. data entry'!$B$1</f>
        <v>0.2</v>
      </c>
      <c r="G674" s="371">
        <f t="shared" si="32"/>
        <v>5</v>
      </c>
      <c r="H674" s="372">
        <f>G674/'External Stak. data entry'!$B$1</f>
        <v>0.5</v>
      </c>
      <c r="I674" s="187"/>
      <c r="J674" s="173"/>
      <c r="K674" s="280"/>
      <c r="L674" s="318" t="s">
        <v>122</v>
      </c>
      <c r="M674" s="491">
        <f t="shared" si="33"/>
        <v>0.5</v>
      </c>
      <c r="N674" s="491"/>
      <c r="O674" s="173"/>
      <c r="P674" s="173"/>
      <c r="Q674" s="173"/>
      <c r="R674" s="173"/>
      <c r="S674" s="173"/>
    </row>
    <row r="675" spans="1:21" x14ac:dyDescent="0.25">
      <c r="B675" s="91" t="s">
        <v>123</v>
      </c>
      <c r="C675" s="371">
        <f>COUNTIF('External Stak. data entry'!O:O, "=4")</f>
        <v>3</v>
      </c>
      <c r="D675" s="372">
        <f>C675/'External Stak. data entry'!$B$1</f>
        <v>0.3</v>
      </c>
      <c r="E675" s="371">
        <f>COUNTIF('External Stak. data entry'!O:O, "=5")</f>
        <v>2</v>
      </c>
      <c r="F675" s="372">
        <f>E675/'External Stak. data entry'!$B$1</f>
        <v>0.2</v>
      </c>
      <c r="G675" s="371">
        <f t="shared" si="32"/>
        <v>5</v>
      </c>
      <c r="H675" s="372">
        <f>G675/'External Stak. data entry'!$B$1</f>
        <v>0.5</v>
      </c>
      <c r="I675" s="187"/>
      <c r="J675" s="173"/>
      <c r="K675" s="280"/>
      <c r="L675" s="318" t="s">
        <v>123</v>
      </c>
      <c r="M675" s="491">
        <f t="shared" si="33"/>
        <v>0.5</v>
      </c>
      <c r="N675" s="491"/>
      <c r="O675" s="173"/>
      <c r="P675" s="173"/>
      <c r="Q675" s="173"/>
      <c r="R675" s="173"/>
      <c r="S675" s="173"/>
    </row>
    <row r="676" spans="1:21" x14ac:dyDescent="0.25">
      <c r="B676" s="91" t="s">
        <v>124</v>
      </c>
      <c r="C676" s="371">
        <f>COUNTIF('External Stak. data entry'!P:P, "=4")</f>
        <v>3</v>
      </c>
      <c r="D676" s="372">
        <f>C676/'External Stak. data entry'!$B$1</f>
        <v>0.3</v>
      </c>
      <c r="E676" s="371">
        <f>COUNTIF('External Stak. data entry'!P:P, "=5")</f>
        <v>1</v>
      </c>
      <c r="F676" s="372">
        <f>E676/'External Stak. data entry'!$B$1</f>
        <v>0.1</v>
      </c>
      <c r="G676" s="371">
        <f t="shared" si="32"/>
        <v>4</v>
      </c>
      <c r="H676" s="372">
        <f>G676/'External Stak. data entry'!$B$1</f>
        <v>0.4</v>
      </c>
      <c r="I676" s="187"/>
      <c r="J676" s="173"/>
      <c r="K676" s="280"/>
      <c r="L676" s="318" t="s">
        <v>124</v>
      </c>
      <c r="M676" s="491">
        <f t="shared" si="33"/>
        <v>0.4</v>
      </c>
      <c r="N676" s="491"/>
      <c r="O676" s="173"/>
      <c r="P676" s="173"/>
      <c r="Q676" s="173"/>
      <c r="R676" s="173"/>
      <c r="S676" s="173"/>
    </row>
    <row r="677" spans="1:21" x14ac:dyDescent="0.25">
      <c r="B677" s="91" t="s">
        <v>125</v>
      </c>
      <c r="C677" s="371">
        <f>COUNTIF('External Stak. data entry'!Q:Q, "=4")</f>
        <v>4</v>
      </c>
      <c r="D677" s="372">
        <f>C677/'External Stak. data entry'!$B$1</f>
        <v>0.4</v>
      </c>
      <c r="E677" s="371">
        <f>COUNTIF('External Stak. data entry'!Q:Q, "=5")</f>
        <v>1</v>
      </c>
      <c r="F677" s="372">
        <f>E677/'External Stak. data entry'!$B$1</f>
        <v>0.1</v>
      </c>
      <c r="G677" s="371">
        <f t="shared" si="32"/>
        <v>5</v>
      </c>
      <c r="H677" s="372">
        <f>G677/'External Stak. data entry'!$B$1</f>
        <v>0.5</v>
      </c>
      <c r="I677" s="187"/>
      <c r="J677" s="173"/>
      <c r="K677" s="280"/>
      <c r="L677" s="318" t="s">
        <v>125</v>
      </c>
      <c r="M677" s="491">
        <f t="shared" si="33"/>
        <v>0.5</v>
      </c>
      <c r="N677" s="491"/>
      <c r="O677" s="173"/>
      <c r="P677" s="173"/>
      <c r="Q677" s="173"/>
      <c r="R677" s="173"/>
      <c r="S677" s="173"/>
    </row>
    <row r="678" spans="1:21" x14ac:dyDescent="0.25">
      <c r="B678" s="91" t="s">
        <v>17</v>
      </c>
      <c r="C678" s="371">
        <f>COUNTIF('External Stak. data entry'!R:R, "=4")</f>
        <v>2</v>
      </c>
      <c r="D678" s="372">
        <f>C678/'External Stak. data entry'!$B$1</f>
        <v>0.2</v>
      </c>
      <c r="E678" s="371">
        <f>COUNTIF('External Stak. data entry'!R:R, "=5")</f>
        <v>2</v>
      </c>
      <c r="F678" s="372">
        <f>E678/'External Stak. data entry'!$B$1</f>
        <v>0.2</v>
      </c>
      <c r="G678" s="371">
        <f t="shared" si="32"/>
        <v>4</v>
      </c>
      <c r="H678" s="372">
        <f>G678/'External Stak. data entry'!$B$1</f>
        <v>0.4</v>
      </c>
      <c r="I678" s="187"/>
      <c r="J678" s="173"/>
      <c r="K678" s="280"/>
      <c r="L678" s="318" t="s">
        <v>17</v>
      </c>
      <c r="M678" s="491">
        <f t="shared" si="33"/>
        <v>0.4</v>
      </c>
      <c r="N678" s="491"/>
      <c r="O678" s="173"/>
      <c r="P678" s="173"/>
      <c r="Q678" s="173"/>
      <c r="R678" s="173"/>
      <c r="S678" s="173"/>
    </row>
    <row r="679" spans="1:21" x14ac:dyDescent="0.25">
      <c r="B679" s="91" t="s">
        <v>18</v>
      </c>
      <c r="C679" s="371">
        <f>COUNTIF('External Stak. data entry'!S:S, "=4")</f>
        <v>4</v>
      </c>
      <c r="D679" s="372">
        <f>C679/'External Stak. data entry'!$B$1</f>
        <v>0.4</v>
      </c>
      <c r="E679" s="371">
        <f>COUNTIF('External Stak. data entry'!S:S, "=5")</f>
        <v>2</v>
      </c>
      <c r="F679" s="372">
        <f>E679/'External Stak. data entry'!$B$1</f>
        <v>0.2</v>
      </c>
      <c r="G679" s="371">
        <f t="shared" si="32"/>
        <v>6</v>
      </c>
      <c r="H679" s="372">
        <f>G679/'External Stak. data entry'!$B$1</f>
        <v>0.6</v>
      </c>
      <c r="I679" s="187"/>
      <c r="J679" s="173"/>
      <c r="K679" s="280"/>
      <c r="L679" s="318" t="s">
        <v>18</v>
      </c>
      <c r="M679" s="491">
        <f t="shared" si="33"/>
        <v>0.6</v>
      </c>
      <c r="N679" s="491"/>
      <c r="O679" s="173"/>
      <c r="P679" s="173"/>
      <c r="Q679" s="173"/>
      <c r="R679" s="173"/>
      <c r="S679" s="173"/>
    </row>
    <row r="680" spans="1:21" x14ac:dyDescent="0.25">
      <c r="B680" s="91"/>
      <c r="C680" s="91"/>
      <c r="D680" s="91"/>
      <c r="E680" s="91"/>
      <c r="F680" s="91"/>
      <c r="G680" s="91"/>
      <c r="H680" s="91"/>
      <c r="I680" s="187"/>
      <c r="J680" s="173"/>
      <c r="K680" s="173"/>
      <c r="L680" s="173"/>
      <c r="M680" s="173"/>
      <c r="N680" s="173"/>
      <c r="O680" s="173"/>
      <c r="P680" s="173"/>
      <c r="Q680" s="173"/>
      <c r="R680" s="173"/>
      <c r="S680" s="173"/>
    </row>
    <row r="681" spans="1:21" x14ac:dyDescent="0.25">
      <c r="I681" s="187"/>
      <c r="J681" s="173"/>
      <c r="K681" s="173"/>
      <c r="L681" s="173"/>
      <c r="M681" s="173"/>
      <c r="N681" s="173"/>
      <c r="O681" s="173"/>
      <c r="P681" s="173"/>
      <c r="Q681" s="173"/>
      <c r="R681" s="173"/>
      <c r="S681" s="173"/>
    </row>
    <row r="682" spans="1:21" ht="21.75" customHeight="1" x14ac:dyDescent="0.35">
      <c r="A682" s="352"/>
      <c r="B682" s="514" t="s">
        <v>735</v>
      </c>
      <c r="C682" s="514"/>
      <c r="D682" s="514"/>
      <c r="E682" s="514"/>
      <c r="F682" s="514"/>
      <c r="G682" s="514"/>
      <c r="H682" s="352"/>
      <c r="I682" s="352"/>
      <c r="J682" s="352"/>
      <c r="K682" s="352"/>
      <c r="L682" s="352"/>
      <c r="M682" s="352"/>
      <c r="N682" s="352"/>
      <c r="O682" s="352"/>
      <c r="P682" s="352"/>
      <c r="Q682" s="352"/>
      <c r="R682" s="352"/>
      <c r="S682" s="352"/>
    </row>
    <row r="683" spans="1:21" x14ac:dyDescent="0.25">
      <c r="A683" s="14" t="s">
        <v>827</v>
      </c>
      <c r="B683" s="409"/>
      <c r="C683" s="29"/>
      <c r="D683" s="29"/>
      <c r="E683" s="29"/>
      <c r="F683" s="29"/>
      <c r="G683" s="29"/>
      <c r="H683" s="29"/>
      <c r="I683" s="29"/>
      <c r="J683" s="29" t="str">
        <f>A683</f>
        <v>CM#1: Value comparison by stakeholder</v>
      </c>
      <c r="K683" s="29"/>
      <c r="L683" s="29"/>
      <c r="M683" s="29"/>
      <c r="N683" s="29"/>
      <c r="O683" s="29"/>
      <c r="P683" s="29"/>
      <c r="Q683" s="29"/>
      <c r="R683" s="29"/>
      <c r="S683" s="29"/>
      <c r="T683" s="146"/>
      <c r="U683" s="146"/>
    </row>
    <row r="684" spans="1:21" x14ac:dyDescent="0.25">
      <c r="B684" s="6"/>
      <c r="C684" s="6"/>
      <c r="D684" s="6"/>
      <c r="E684" s="6"/>
      <c r="F684" s="6"/>
      <c r="I684" s="187"/>
      <c r="J684" s="173"/>
      <c r="K684" s="173"/>
      <c r="L684" s="173"/>
      <c r="M684" s="173"/>
      <c r="N684" s="173"/>
      <c r="O684" s="173"/>
      <c r="P684" s="173"/>
      <c r="Q684" s="173"/>
      <c r="R684" s="173"/>
      <c r="S684" s="173"/>
    </row>
    <row r="685" spans="1:21" x14ac:dyDescent="0.25">
      <c r="B685" s="6"/>
      <c r="C685" s="6"/>
      <c r="D685" s="6"/>
      <c r="E685" s="6"/>
      <c r="F685" s="6"/>
      <c r="I685" s="187"/>
      <c r="J685" s="173"/>
      <c r="K685" s="251" t="s">
        <v>711</v>
      </c>
      <c r="L685" s="280"/>
      <c r="M685" s="280"/>
      <c r="N685" s="280"/>
      <c r="O685" s="280"/>
      <c r="P685" s="173"/>
      <c r="Q685" s="173"/>
      <c r="R685" s="173"/>
      <c r="S685" s="173"/>
    </row>
    <row r="686" spans="1:21" ht="26.25" x14ac:dyDescent="0.25">
      <c r="B686" s="6"/>
      <c r="C686" s="6"/>
      <c r="D686" s="6"/>
      <c r="E686" s="6"/>
      <c r="F686" s="6"/>
      <c r="I686" s="187"/>
      <c r="J686" s="173"/>
      <c r="K686" s="251"/>
      <c r="L686" s="349" t="s">
        <v>709</v>
      </c>
      <c r="M686" s="349" t="s">
        <v>710</v>
      </c>
      <c r="N686" s="349" t="s">
        <v>642</v>
      </c>
      <c r="O686" s="349" t="s">
        <v>746</v>
      </c>
      <c r="P686" s="173"/>
      <c r="Q686" s="173"/>
      <c r="R686" s="173"/>
      <c r="S686" s="173"/>
    </row>
    <row r="687" spans="1:21" x14ac:dyDescent="0.25">
      <c r="B687" s="6"/>
      <c r="C687" s="6"/>
      <c r="D687" s="6"/>
      <c r="E687" s="6"/>
      <c r="F687" s="6"/>
      <c r="I687" s="187"/>
      <c r="J687" s="173"/>
      <c r="K687" s="346" t="s">
        <v>7</v>
      </c>
      <c r="L687" s="347">
        <f t="shared" ref="L687:L698" si="34">N38</f>
        <v>0.66666666666666663</v>
      </c>
      <c r="M687" s="348">
        <f t="shared" ref="M687:M698" si="35">N497</f>
        <v>0.6</v>
      </c>
      <c r="N687" s="347">
        <f t="shared" ref="N687:N698" si="36">D636</f>
        <v>1</v>
      </c>
      <c r="O687" s="348">
        <f>H668</f>
        <v>0.6</v>
      </c>
      <c r="P687" s="173"/>
      <c r="Q687" s="490" t="s">
        <v>1091</v>
      </c>
      <c r="R687" s="490"/>
      <c r="S687" s="490"/>
    </row>
    <row r="688" spans="1:21" x14ac:dyDescent="0.25">
      <c r="B688" s="6"/>
      <c r="C688" s="6"/>
      <c r="D688" s="6"/>
      <c r="E688" s="6"/>
      <c r="F688" s="6"/>
      <c r="I688" s="187"/>
      <c r="J688" s="173"/>
      <c r="K688" s="346" t="s">
        <v>8</v>
      </c>
      <c r="L688" s="347">
        <f t="shared" si="34"/>
        <v>0.58333333333333337</v>
      </c>
      <c r="M688" s="348">
        <f t="shared" si="35"/>
        <v>0.4</v>
      </c>
      <c r="N688" s="347">
        <f t="shared" si="36"/>
        <v>1</v>
      </c>
      <c r="O688" s="348">
        <f t="shared" ref="O688:O698" si="37">H669</f>
        <v>0.2</v>
      </c>
      <c r="P688" s="173"/>
      <c r="Q688" s="490"/>
      <c r="R688" s="490"/>
      <c r="S688" s="490"/>
    </row>
    <row r="689" spans="1:21" x14ac:dyDescent="0.25">
      <c r="B689" s="6"/>
      <c r="C689" s="6"/>
      <c r="D689" s="6"/>
      <c r="E689" s="6"/>
      <c r="F689" s="6"/>
      <c r="I689" s="187"/>
      <c r="J689" s="173"/>
      <c r="K689" s="346" t="s">
        <v>9</v>
      </c>
      <c r="L689" s="347">
        <f t="shared" si="34"/>
        <v>0.61111111111111116</v>
      </c>
      <c r="M689" s="348">
        <f t="shared" si="35"/>
        <v>0.35</v>
      </c>
      <c r="N689" s="347">
        <f t="shared" si="36"/>
        <v>1</v>
      </c>
      <c r="O689" s="348">
        <f t="shared" si="37"/>
        <v>0.4</v>
      </c>
      <c r="P689" s="173"/>
      <c r="Q689" s="490"/>
      <c r="R689" s="490"/>
      <c r="S689" s="490"/>
    </row>
    <row r="690" spans="1:21" x14ac:dyDescent="0.25">
      <c r="B690" s="6"/>
      <c r="C690" s="6"/>
      <c r="D690" s="6"/>
      <c r="E690" s="6"/>
      <c r="F690" s="6"/>
      <c r="I690" s="187"/>
      <c r="J690" s="173"/>
      <c r="K690" s="346" t="s">
        <v>120</v>
      </c>
      <c r="L690" s="347">
        <f t="shared" si="34"/>
        <v>0.69444444444444442</v>
      </c>
      <c r="M690" s="348">
        <f t="shared" si="35"/>
        <v>0.5</v>
      </c>
      <c r="N690" s="347">
        <f t="shared" si="36"/>
        <v>1</v>
      </c>
      <c r="O690" s="348">
        <f t="shared" si="37"/>
        <v>0.3</v>
      </c>
      <c r="P690" s="173"/>
      <c r="Q690" s="173"/>
      <c r="R690" s="173"/>
      <c r="S690" s="173"/>
    </row>
    <row r="691" spans="1:21" x14ac:dyDescent="0.25">
      <c r="B691" s="6"/>
      <c r="C691" s="6"/>
      <c r="D691" s="6"/>
      <c r="E691" s="6"/>
      <c r="F691" s="6"/>
      <c r="I691" s="187"/>
      <c r="J691" s="173"/>
      <c r="K691" s="346" t="s">
        <v>11</v>
      </c>
      <c r="L691" s="347">
        <f t="shared" si="34"/>
        <v>0.52777777777777779</v>
      </c>
      <c r="M691" s="348">
        <f t="shared" si="35"/>
        <v>0.45</v>
      </c>
      <c r="N691" s="347">
        <f t="shared" si="36"/>
        <v>1</v>
      </c>
      <c r="O691" s="348">
        <f t="shared" si="37"/>
        <v>0.3</v>
      </c>
      <c r="P691" s="173"/>
      <c r="Q691" s="173"/>
      <c r="R691" s="173"/>
      <c r="S691" s="173"/>
    </row>
    <row r="692" spans="1:21" x14ac:dyDescent="0.25">
      <c r="B692" s="6"/>
      <c r="C692" s="6"/>
      <c r="D692" s="6"/>
      <c r="E692" s="6"/>
      <c r="F692" s="6"/>
      <c r="I692" s="187"/>
      <c r="J692" s="173"/>
      <c r="K692" s="346" t="s">
        <v>121</v>
      </c>
      <c r="L692" s="347">
        <f t="shared" si="34"/>
        <v>0.61111111111111116</v>
      </c>
      <c r="M692" s="348">
        <f t="shared" si="35"/>
        <v>0.65</v>
      </c>
      <c r="N692" s="347">
        <f t="shared" si="36"/>
        <v>1</v>
      </c>
      <c r="O692" s="348">
        <f t="shared" si="37"/>
        <v>0.4</v>
      </c>
      <c r="P692" s="173"/>
      <c r="Q692" s="173"/>
      <c r="R692" s="173"/>
      <c r="S692" s="173"/>
    </row>
    <row r="693" spans="1:21" x14ac:dyDescent="0.25">
      <c r="B693" s="6"/>
      <c r="C693" s="6"/>
      <c r="D693" s="6"/>
      <c r="E693" s="6"/>
      <c r="F693" s="6"/>
      <c r="I693" s="187"/>
      <c r="J693" s="173"/>
      <c r="K693" s="346" t="s">
        <v>122</v>
      </c>
      <c r="L693" s="347">
        <f t="shared" si="34"/>
        <v>0.66666666666666663</v>
      </c>
      <c r="M693" s="348">
        <f t="shared" si="35"/>
        <v>0.6</v>
      </c>
      <c r="N693" s="347">
        <f t="shared" si="36"/>
        <v>1</v>
      </c>
      <c r="O693" s="348">
        <f t="shared" si="37"/>
        <v>0.5</v>
      </c>
      <c r="P693" s="173"/>
      <c r="Q693" s="173"/>
      <c r="R693" s="173"/>
      <c r="S693" s="173"/>
    </row>
    <row r="694" spans="1:21" x14ac:dyDescent="0.25">
      <c r="B694" s="6"/>
      <c r="C694" s="6"/>
      <c r="D694" s="6"/>
      <c r="E694" s="6"/>
      <c r="F694" s="6"/>
      <c r="I694" s="187"/>
      <c r="J694" s="173"/>
      <c r="K694" s="346" t="s">
        <v>123</v>
      </c>
      <c r="L694" s="347">
        <f t="shared" si="34"/>
        <v>0.66666666666666663</v>
      </c>
      <c r="M694" s="348">
        <f t="shared" si="35"/>
        <v>0.5</v>
      </c>
      <c r="N694" s="347">
        <f t="shared" si="36"/>
        <v>1</v>
      </c>
      <c r="O694" s="348">
        <f t="shared" si="37"/>
        <v>0.5</v>
      </c>
      <c r="P694" s="173"/>
      <c r="Q694" s="173"/>
      <c r="R694" s="173"/>
      <c r="S694" s="173"/>
    </row>
    <row r="695" spans="1:21" x14ac:dyDescent="0.25">
      <c r="B695" s="6"/>
      <c r="C695" s="6"/>
      <c r="D695" s="6"/>
      <c r="E695" s="6"/>
      <c r="F695" s="6"/>
      <c r="I695" s="187"/>
      <c r="J695" s="173"/>
      <c r="K695" s="346" t="s">
        <v>124</v>
      </c>
      <c r="L695" s="347">
        <f t="shared" si="34"/>
        <v>0.47222222222222221</v>
      </c>
      <c r="M695" s="348">
        <f t="shared" si="35"/>
        <v>0.3</v>
      </c>
      <c r="N695" s="347">
        <f t="shared" si="36"/>
        <v>1</v>
      </c>
      <c r="O695" s="348">
        <f t="shared" si="37"/>
        <v>0.4</v>
      </c>
      <c r="P695" s="173"/>
      <c r="Q695" s="173"/>
      <c r="R695" s="173"/>
      <c r="S695" s="173"/>
    </row>
    <row r="696" spans="1:21" x14ac:dyDescent="0.25">
      <c r="B696" s="6"/>
      <c r="C696" s="6"/>
      <c r="D696" s="6"/>
      <c r="E696" s="6"/>
      <c r="F696" s="6"/>
      <c r="I696" s="187"/>
      <c r="J696" s="173"/>
      <c r="K696" s="346" t="s">
        <v>125</v>
      </c>
      <c r="L696" s="347">
        <f t="shared" si="34"/>
        <v>0.47222222222222221</v>
      </c>
      <c r="M696" s="348">
        <f t="shared" si="35"/>
        <v>0.4</v>
      </c>
      <c r="N696" s="347">
        <f t="shared" si="36"/>
        <v>1</v>
      </c>
      <c r="O696" s="348">
        <f t="shared" si="37"/>
        <v>0.5</v>
      </c>
      <c r="P696" s="173"/>
      <c r="Q696" s="173"/>
      <c r="R696" s="173"/>
      <c r="S696" s="173"/>
    </row>
    <row r="697" spans="1:21" x14ac:dyDescent="0.25">
      <c r="B697" s="6"/>
      <c r="C697" s="6"/>
      <c r="D697" s="6"/>
      <c r="E697" s="6"/>
      <c r="F697" s="6"/>
      <c r="I697" s="187"/>
      <c r="J697" s="173"/>
      <c r="K697" s="346" t="s">
        <v>17</v>
      </c>
      <c r="L697" s="347">
        <f t="shared" si="34"/>
        <v>0.61111111111111116</v>
      </c>
      <c r="M697" s="348">
        <f t="shared" si="35"/>
        <v>0.8</v>
      </c>
      <c r="N697" s="347">
        <f t="shared" si="36"/>
        <v>1</v>
      </c>
      <c r="O697" s="348">
        <f t="shared" si="37"/>
        <v>0.4</v>
      </c>
      <c r="P697" s="173"/>
      <c r="Q697" s="173"/>
      <c r="R697" s="173"/>
      <c r="S697" s="173"/>
    </row>
    <row r="698" spans="1:21" x14ac:dyDescent="0.25">
      <c r="B698" s="6"/>
      <c r="C698" s="6"/>
      <c r="D698" s="6"/>
      <c r="E698" s="6"/>
      <c r="F698" s="6"/>
      <c r="I698" s="187"/>
      <c r="J698" s="173"/>
      <c r="K698" s="346" t="s">
        <v>18</v>
      </c>
      <c r="L698" s="347">
        <f t="shared" si="34"/>
        <v>0.69444444444444442</v>
      </c>
      <c r="M698" s="348">
        <f t="shared" si="35"/>
        <v>0.6</v>
      </c>
      <c r="N698" s="347">
        <f t="shared" si="36"/>
        <v>1</v>
      </c>
      <c r="O698" s="348">
        <f t="shared" si="37"/>
        <v>0.6</v>
      </c>
      <c r="P698" s="173"/>
      <c r="Q698" s="173"/>
      <c r="R698" s="173"/>
      <c r="S698" s="173"/>
    </row>
    <row r="699" spans="1:21" x14ac:dyDescent="0.25">
      <c r="B699" s="6"/>
      <c r="C699" s="6"/>
      <c r="D699" s="6"/>
      <c r="E699" s="6"/>
      <c r="F699" s="6"/>
      <c r="I699" s="187"/>
      <c r="J699" s="173"/>
      <c r="K699" s="272" t="s">
        <v>665</v>
      </c>
      <c r="L699" s="173"/>
      <c r="M699" s="173"/>
      <c r="N699" s="173"/>
      <c r="O699" s="173"/>
      <c r="P699" s="173"/>
      <c r="Q699" s="173"/>
      <c r="R699" s="173"/>
      <c r="S699" s="173"/>
    </row>
    <row r="700" spans="1:21" x14ac:dyDescent="0.25">
      <c r="A700" s="409" t="s">
        <v>828</v>
      </c>
      <c r="B700" s="409"/>
      <c r="C700" s="29"/>
      <c r="D700" s="29"/>
      <c r="E700" s="29"/>
      <c r="F700" s="29"/>
      <c r="G700" s="29"/>
      <c r="H700" s="29"/>
      <c r="I700" s="29"/>
      <c r="J700" s="29" t="str">
        <f>A700</f>
        <v>CM#2: Economic Impact</v>
      </c>
      <c r="K700" s="29"/>
      <c r="L700" s="29"/>
      <c r="M700" s="29"/>
      <c r="N700" s="29"/>
      <c r="O700" s="29"/>
      <c r="P700" s="29"/>
      <c r="Q700" s="29"/>
      <c r="R700" s="29"/>
      <c r="S700" s="29"/>
      <c r="T700" s="146"/>
      <c r="U700" s="146"/>
    </row>
    <row r="701" spans="1:21" x14ac:dyDescent="0.25">
      <c r="I701" s="187"/>
      <c r="J701" s="173"/>
      <c r="K701" s="173"/>
      <c r="L701" s="173"/>
      <c r="M701" s="173"/>
      <c r="N701" s="173"/>
      <c r="O701" s="173"/>
      <c r="P701" s="173"/>
      <c r="Q701" s="173"/>
      <c r="R701" s="173"/>
      <c r="S701" s="173"/>
    </row>
    <row r="702" spans="1:21" x14ac:dyDescent="0.25">
      <c r="I702" s="187"/>
      <c r="J702" s="173"/>
      <c r="K702" s="460" t="s">
        <v>736</v>
      </c>
      <c r="L702" s="461" t="s">
        <v>743</v>
      </c>
      <c r="M702" s="462" t="s">
        <v>714</v>
      </c>
      <c r="N702" s="173"/>
      <c r="O702" s="173"/>
      <c r="P702" s="173"/>
      <c r="Q702" s="173"/>
      <c r="R702" s="173"/>
      <c r="S702" s="173"/>
    </row>
    <row r="703" spans="1:21" x14ac:dyDescent="0.25">
      <c r="I703" s="187"/>
      <c r="J703" s="173"/>
      <c r="K703" s="455" t="s">
        <v>715</v>
      </c>
      <c r="L703" s="457">
        <f>'Dot Surveys &amp;  Count'!D114</f>
        <v>2230</v>
      </c>
      <c r="M703" s="463">
        <f>L703*C584</f>
        <v>46830</v>
      </c>
      <c r="N703" s="173"/>
      <c r="O703" s="173"/>
      <c r="P703" s="173"/>
      <c r="Q703" s="173"/>
      <c r="R703" s="173"/>
      <c r="S703" s="173"/>
    </row>
    <row r="704" spans="1:21" x14ac:dyDescent="0.25">
      <c r="B704" s="47" t="s">
        <v>718</v>
      </c>
      <c r="I704" s="187"/>
      <c r="J704" s="173"/>
      <c r="K704" s="455" t="s">
        <v>716</v>
      </c>
      <c r="L704" s="457">
        <f>L703*$C$705</f>
        <v>1338</v>
      </c>
      <c r="M704" s="463">
        <f>M703*$C$705</f>
        <v>28098</v>
      </c>
      <c r="N704" s="173"/>
      <c r="O704" s="173"/>
      <c r="P704" s="173"/>
      <c r="Q704" s="173"/>
      <c r="R704" s="173"/>
      <c r="S704" s="173"/>
    </row>
    <row r="705" spans="2:19" x14ac:dyDescent="0.25">
      <c r="B705" s="47" t="s">
        <v>720</v>
      </c>
      <c r="C705" s="358">
        <v>0.6</v>
      </c>
      <c r="E705" s="6"/>
      <c r="F705" s="6"/>
      <c r="I705" s="187"/>
      <c r="J705" s="173"/>
      <c r="K705" s="455" t="s">
        <v>717</v>
      </c>
      <c r="L705" s="458">
        <f>L704*$N$380</f>
        <v>60978.681000000004</v>
      </c>
      <c r="M705" s="464">
        <f>M704*$N$380</f>
        <v>1280552.301</v>
      </c>
      <c r="N705" s="173"/>
      <c r="O705" s="173"/>
      <c r="P705" s="173"/>
      <c r="Q705" s="173"/>
      <c r="R705" s="173"/>
      <c r="S705" s="173"/>
    </row>
    <row r="706" spans="2:19" x14ac:dyDescent="0.25">
      <c r="B706" s="47" t="s">
        <v>719</v>
      </c>
      <c r="C706" s="358">
        <v>1.5</v>
      </c>
      <c r="E706" s="6"/>
      <c r="F706" s="6"/>
      <c r="I706" s="187"/>
      <c r="J706" s="173"/>
      <c r="K706" s="456" t="s">
        <v>721</v>
      </c>
      <c r="L706" s="459">
        <f>L705*$C$706</f>
        <v>91468.021500000003</v>
      </c>
      <c r="M706" s="465">
        <f>M705*$C$706</f>
        <v>1920828.4515</v>
      </c>
      <c r="N706" s="173"/>
      <c r="O706" s="173"/>
      <c r="P706" s="173"/>
      <c r="Q706" s="173"/>
      <c r="R706" s="173"/>
      <c r="S706" s="173"/>
    </row>
    <row r="707" spans="2:19" x14ac:dyDescent="0.25">
      <c r="B707" s="47" t="s">
        <v>713</v>
      </c>
      <c r="C707" s="358">
        <f>Metrics!C728</f>
        <v>0.73333333333333339</v>
      </c>
      <c r="E707" s="6"/>
      <c r="F707" s="6"/>
      <c r="I707" s="187"/>
      <c r="J707" s="173"/>
      <c r="K707" s="173"/>
      <c r="L707" s="173"/>
      <c r="M707" s="173"/>
      <c r="N707" s="173"/>
      <c r="O707" s="173"/>
      <c r="P707" s="173"/>
      <c r="Q707" s="173"/>
      <c r="R707" s="173"/>
      <c r="S707" s="173"/>
    </row>
    <row r="708" spans="2:19" x14ac:dyDescent="0.25">
      <c r="E708" s="6"/>
      <c r="F708" s="6"/>
      <c r="I708" s="187"/>
      <c r="J708" s="173"/>
      <c r="K708" s="173"/>
      <c r="L708" s="173"/>
      <c r="M708" s="173"/>
      <c r="N708" s="173"/>
      <c r="O708" s="173"/>
      <c r="P708" s="173"/>
      <c r="Q708" s="173"/>
      <c r="R708" s="173"/>
      <c r="S708" s="173"/>
    </row>
    <row r="709" spans="2:19" x14ac:dyDescent="0.25">
      <c r="B709" s="325" t="s">
        <v>737</v>
      </c>
      <c r="E709" s="6"/>
      <c r="F709" s="6"/>
      <c r="I709" s="187"/>
      <c r="J709" s="173"/>
      <c r="K709" s="173"/>
      <c r="L709" s="173"/>
      <c r="M709" s="173"/>
      <c r="N709" s="173"/>
      <c r="O709" s="173"/>
      <c r="P709" s="173"/>
      <c r="Q709" s="173"/>
      <c r="R709" s="173"/>
      <c r="S709" s="173"/>
    </row>
    <row r="710" spans="2:19" x14ac:dyDescent="0.25">
      <c r="B710" s="104"/>
      <c r="C710" s="336" t="s">
        <v>730</v>
      </c>
      <c r="D710" s="104"/>
      <c r="E710" s="104"/>
      <c r="F710" s="104"/>
      <c r="G710" s="104"/>
      <c r="H710" s="336" t="s">
        <v>724</v>
      </c>
      <c r="I710" s="187"/>
      <c r="J710" s="173"/>
      <c r="K710" s="173"/>
      <c r="L710" s="173"/>
      <c r="M710" s="173"/>
      <c r="N710" s="173"/>
      <c r="O710" s="173"/>
      <c r="P710" s="173"/>
      <c r="Q710" s="173"/>
      <c r="R710" s="173"/>
      <c r="S710" s="173"/>
    </row>
    <row r="711" spans="2:19" x14ac:dyDescent="0.25">
      <c r="B711" s="353" t="s">
        <v>739</v>
      </c>
      <c r="C711" s="478">
        <v>1</v>
      </c>
      <c r="D711" s="478">
        <v>2</v>
      </c>
      <c r="E711" s="478">
        <v>3</v>
      </c>
      <c r="F711" s="478">
        <v>4</v>
      </c>
      <c r="G711" s="478">
        <v>5</v>
      </c>
      <c r="H711" s="478">
        <v>6</v>
      </c>
      <c r="I711" s="187"/>
      <c r="J711" s="173"/>
      <c r="K711" s="173"/>
      <c r="L711" s="173"/>
      <c r="M711" s="173"/>
      <c r="N711" s="173"/>
      <c r="O711" s="173"/>
      <c r="P711" s="173"/>
      <c r="Q711" s="173"/>
      <c r="R711" s="173"/>
      <c r="S711" s="173"/>
    </row>
    <row r="712" spans="2:19" x14ac:dyDescent="0.25">
      <c r="B712" s="353" t="s">
        <v>725</v>
      </c>
      <c r="C712" s="105">
        <v>0.5</v>
      </c>
      <c r="D712" s="105">
        <v>0.6</v>
      </c>
      <c r="E712" s="105">
        <v>0.8</v>
      </c>
      <c r="F712" s="105">
        <v>1</v>
      </c>
      <c r="G712" s="105">
        <v>0.8</v>
      </c>
      <c r="H712" s="105">
        <v>0.7</v>
      </c>
      <c r="I712" s="187"/>
      <c r="J712" s="173"/>
      <c r="K712" s="173"/>
      <c r="L712" s="173"/>
      <c r="M712" s="173"/>
      <c r="N712" s="173"/>
      <c r="O712" s="173"/>
      <c r="P712" s="173"/>
      <c r="Q712" s="173"/>
      <c r="R712" s="173"/>
      <c r="S712" s="173"/>
    </row>
    <row r="713" spans="2:19" x14ac:dyDescent="0.25">
      <c r="B713" s="353" t="s">
        <v>726</v>
      </c>
      <c r="C713" s="481">
        <v>0.65</v>
      </c>
      <c r="D713" s="481">
        <v>0.75</v>
      </c>
      <c r="E713" s="481">
        <v>0.9</v>
      </c>
      <c r="F713" s="481">
        <v>1</v>
      </c>
      <c r="G713" s="481">
        <v>0.9</v>
      </c>
      <c r="H713" s="481">
        <v>0.7</v>
      </c>
      <c r="I713" s="187"/>
      <c r="J713" s="173"/>
      <c r="K713" s="173"/>
      <c r="L713" s="173"/>
      <c r="M713" s="173"/>
      <c r="N713" s="173"/>
      <c r="O713" s="173"/>
      <c r="P713" s="173"/>
      <c r="Q713" s="173"/>
      <c r="R713" s="173"/>
      <c r="S713" s="173"/>
    </row>
    <row r="714" spans="2:19" x14ac:dyDescent="0.25">
      <c r="B714" s="353" t="s">
        <v>727</v>
      </c>
      <c r="C714" s="481">
        <v>0.75</v>
      </c>
      <c r="D714" s="481">
        <v>0.85</v>
      </c>
      <c r="E714" s="481">
        <v>0.95</v>
      </c>
      <c r="F714" s="481">
        <v>1</v>
      </c>
      <c r="G714" s="481">
        <v>0.95</v>
      </c>
      <c r="H714" s="481">
        <v>0.9</v>
      </c>
      <c r="I714" s="187"/>
      <c r="J714" s="173"/>
      <c r="K714" s="173"/>
      <c r="L714" s="173"/>
      <c r="M714" s="173"/>
      <c r="N714" s="173"/>
      <c r="O714" s="173"/>
      <c r="P714" s="173"/>
      <c r="Q714" s="173"/>
      <c r="R714" s="173"/>
      <c r="S714" s="173"/>
    </row>
    <row r="715" spans="2:19" x14ac:dyDescent="0.25">
      <c r="D715" s="104"/>
      <c r="I715" s="187"/>
      <c r="J715" s="173"/>
      <c r="K715" s="173"/>
      <c r="L715" s="173"/>
      <c r="M715" s="173"/>
      <c r="N715" s="173"/>
      <c r="O715" s="173"/>
      <c r="P715" s="173"/>
      <c r="Q715" s="173"/>
      <c r="R715" s="173"/>
      <c r="S715" s="173"/>
    </row>
    <row r="716" spans="2:19" x14ac:dyDescent="0.25">
      <c r="B716" s="351" t="s">
        <v>738</v>
      </c>
      <c r="D716" s="362" t="s">
        <v>739</v>
      </c>
      <c r="E716" s="350"/>
      <c r="I716" s="187"/>
      <c r="J716" s="173"/>
      <c r="K716" s="173"/>
      <c r="L716" s="173"/>
      <c r="M716" s="173"/>
      <c r="N716" s="173"/>
      <c r="O716" s="173"/>
      <c r="P716" s="173"/>
      <c r="Q716" s="173"/>
      <c r="R716" s="173"/>
      <c r="S716" s="173"/>
    </row>
    <row r="717" spans="2:19" x14ac:dyDescent="0.25">
      <c r="B717" s="104"/>
      <c r="C717" s="336" t="s">
        <v>722</v>
      </c>
      <c r="D717" s="336" t="s">
        <v>729</v>
      </c>
      <c r="E717" s="336" t="s">
        <v>723</v>
      </c>
      <c r="I717" s="187"/>
      <c r="J717" s="173"/>
      <c r="K717" s="173"/>
      <c r="L717" s="173"/>
      <c r="M717" s="173"/>
      <c r="N717" s="173"/>
      <c r="O717" s="173"/>
      <c r="P717" s="173"/>
      <c r="Q717" s="173"/>
      <c r="R717" s="173"/>
      <c r="S717" s="173"/>
    </row>
    <row r="718" spans="2:19" x14ac:dyDescent="0.25">
      <c r="B718" s="353" t="s">
        <v>725</v>
      </c>
      <c r="C718" s="481">
        <f t="shared" ref="C718:E720" si="38">SUM($C712:$H712)/(C724*6)</f>
        <v>1.4666666666666668</v>
      </c>
      <c r="D718" s="481">
        <f t="shared" si="38"/>
        <v>0.97777777777777786</v>
      </c>
      <c r="E718" s="481">
        <f t="shared" si="38"/>
        <v>0.73333333333333339</v>
      </c>
      <c r="I718" s="187"/>
      <c r="J718" s="173"/>
      <c r="K718" s="173"/>
      <c r="L718" s="173"/>
      <c r="M718" s="173"/>
      <c r="N718" s="173"/>
      <c r="O718" s="173"/>
      <c r="P718" s="173"/>
      <c r="Q718" s="173"/>
      <c r="R718" s="173"/>
      <c r="S718" s="173"/>
    </row>
    <row r="719" spans="2:19" x14ac:dyDescent="0.25">
      <c r="B719" s="353" t="s">
        <v>726</v>
      </c>
      <c r="C719" s="481">
        <f t="shared" si="38"/>
        <v>1.2564102564102564</v>
      </c>
      <c r="D719" s="481">
        <f t="shared" si="38"/>
        <v>0.98989898989899017</v>
      </c>
      <c r="E719" s="481">
        <f t="shared" si="38"/>
        <v>0.81666666666666676</v>
      </c>
      <c r="I719" s="187"/>
      <c r="J719" s="173"/>
      <c r="K719" s="173"/>
      <c r="L719" s="173"/>
      <c r="M719" s="173"/>
      <c r="N719" s="173"/>
      <c r="O719" s="173"/>
      <c r="P719" s="173"/>
      <c r="Q719" s="173"/>
      <c r="R719" s="173"/>
      <c r="S719" s="173"/>
    </row>
    <row r="720" spans="2:19" x14ac:dyDescent="0.25">
      <c r="B720" s="353" t="s">
        <v>727</v>
      </c>
      <c r="C720" s="481">
        <f t="shared" si="38"/>
        <v>1.2000000000000002</v>
      </c>
      <c r="D720" s="481">
        <f t="shared" si="38"/>
        <v>1.0285714285714287</v>
      </c>
      <c r="E720" s="481">
        <f t="shared" si="38"/>
        <v>0.9</v>
      </c>
      <c r="F720" s="6"/>
      <c r="I720" s="187"/>
      <c r="J720" s="173"/>
      <c r="K720" s="173"/>
      <c r="L720" s="173"/>
      <c r="M720" s="173"/>
      <c r="N720" s="173"/>
      <c r="O720" s="173"/>
      <c r="P720" s="173"/>
      <c r="Q720" s="173"/>
      <c r="R720" s="173"/>
      <c r="S720" s="173"/>
    </row>
    <row r="721" spans="1:19" x14ac:dyDescent="0.25">
      <c r="B721" s="361"/>
      <c r="C721" s="6"/>
      <c r="D721" s="6"/>
      <c r="E721" s="6"/>
      <c r="F721" s="6"/>
      <c r="I721" s="187"/>
      <c r="J721" s="173"/>
      <c r="K721" s="173"/>
      <c r="L721" s="173"/>
      <c r="M721" s="173"/>
      <c r="N721" s="173"/>
      <c r="O721" s="173"/>
      <c r="P721" s="173"/>
      <c r="Q721" s="173"/>
      <c r="R721" s="173"/>
      <c r="S721" s="173"/>
    </row>
    <row r="722" spans="1:19" x14ac:dyDescent="0.25">
      <c r="B722" s="336" t="s">
        <v>731</v>
      </c>
      <c r="C722" s="104"/>
      <c r="D722" s="362" t="s">
        <v>739</v>
      </c>
      <c r="F722" s="6"/>
      <c r="I722" s="187"/>
      <c r="J722" s="173"/>
      <c r="K722" s="173"/>
      <c r="L722" s="173"/>
      <c r="M722" s="173"/>
      <c r="N722" s="173"/>
      <c r="O722" s="173"/>
      <c r="P722" s="173"/>
      <c r="Q722" s="173"/>
      <c r="R722" s="173"/>
      <c r="S722" s="173"/>
    </row>
    <row r="723" spans="1:19" x14ac:dyDescent="0.25">
      <c r="C723" s="336" t="s">
        <v>722</v>
      </c>
      <c r="D723" s="336" t="s">
        <v>729</v>
      </c>
      <c r="E723" s="336" t="s">
        <v>723</v>
      </c>
      <c r="F723" s="6"/>
      <c r="I723" s="187"/>
      <c r="J723" s="173"/>
      <c r="K723" s="173"/>
      <c r="L723" s="173"/>
      <c r="M723" s="173"/>
      <c r="N723" s="173"/>
      <c r="O723" s="173"/>
      <c r="P723" s="173"/>
      <c r="Q723" s="173"/>
      <c r="R723" s="173"/>
      <c r="S723" s="173"/>
    </row>
    <row r="724" spans="1:19" x14ac:dyDescent="0.25">
      <c r="C724" s="482">
        <f>C712</f>
        <v>0.5</v>
      </c>
      <c r="D724" s="482">
        <f>AVERAGE(C712,F712)</f>
        <v>0.75</v>
      </c>
      <c r="E724" s="482">
        <f>F712</f>
        <v>1</v>
      </c>
      <c r="F724" s="6"/>
      <c r="I724" s="187"/>
      <c r="J724" s="173"/>
      <c r="K724" s="173"/>
      <c r="L724" s="173"/>
      <c r="M724" s="173"/>
      <c r="N724" s="173"/>
      <c r="O724" s="173"/>
      <c r="P724" s="173"/>
      <c r="Q724" s="173"/>
      <c r="R724" s="173"/>
      <c r="S724" s="173"/>
    </row>
    <row r="725" spans="1:19" x14ac:dyDescent="0.25">
      <c r="C725" s="482">
        <f>C713</f>
        <v>0.65</v>
      </c>
      <c r="D725" s="482">
        <f>AVERAGE(C713,F713)</f>
        <v>0.82499999999999996</v>
      </c>
      <c r="E725" s="482">
        <f>F713</f>
        <v>1</v>
      </c>
      <c r="F725" s="6"/>
      <c r="I725" s="187"/>
      <c r="J725" s="173"/>
      <c r="K725" s="173"/>
      <c r="L725" s="173"/>
      <c r="M725" s="173"/>
      <c r="N725" s="173"/>
      <c r="O725" s="173"/>
      <c r="P725" s="173"/>
      <c r="Q725" s="173"/>
      <c r="R725" s="173"/>
      <c r="S725" s="173"/>
    </row>
    <row r="726" spans="1:19" x14ac:dyDescent="0.25">
      <c r="C726" s="482">
        <f>C714</f>
        <v>0.75</v>
      </c>
      <c r="D726" s="482">
        <f>AVERAGE(C714,F714)</f>
        <v>0.875</v>
      </c>
      <c r="E726" s="482">
        <f>F714</f>
        <v>1</v>
      </c>
      <c r="F726" s="6"/>
      <c r="I726" s="187"/>
      <c r="J726" s="173"/>
      <c r="K726" s="173"/>
      <c r="L726" s="173"/>
      <c r="M726" s="173"/>
      <c r="N726" s="173"/>
      <c r="O726" s="173"/>
      <c r="P726" s="173"/>
      <c r="Q726" s="173"/>
      <c r="R726" s="173"/>
      <c r="S726" s="173"/>
    </row>
    <row r="727" spans="1:19" x14ac:dyDescent="0.25">
      <c r="F727" s="6"/>
      <c r="I727" s="187"/>
      <c r="J727" s="173"/>
      <c r="K727" s="173"/>
      <c r="L727" s="173"/>
      <c r="M727" s="173"/>
      <c r="N727" s="173"/>
      <c r="O727" s="173"/>
      <c r="P727" s="173"/>
      <c r="Q727" s="173"/>
      <c r="R727" s="173"/>
      <c r="S727" s="173"/>
    </row>
    <row r="728" spans="1:19" x14ac:dyDescent="0.25">
      <c r="B728" s="336" t="s">
        <v>728</v>
      </c>
      <c r="C728" s="358">
        <f>IF('Mkt Mgr data entry'!B121="A",LOOKUP('Mkt Mgr data entry'!B138,Metrics!$C$717:$E$717,Metrics!C718:E718),IF('Mkt Mgr data entry'!B121="B",LOOKUP('Mkt Mgr data entry'!B138,Metrics!$C$717:$E$717,Metrics!C719:E719),IF('Mkt Mgr data entry'!B121="C",LOOKUP('Mkt Mgr data entry'!B138,Metrics!$C$717:$E$717,Metrics!C720:E720))))</f>
        <v>0.73333333333333339</v>
      </c>
      <c r="F728" s="6"/>
      <c r="I728" s="187"/>
      <c r="J728" s="173"/>
      <c r="K728" s="173"/>
      <c r="L728" s="173"/>
      <c r="M728" s="173"/>
      <c r="N728" s="173"/>
      <c r="O728" s="173"/>
      <c r="P728" s="173"/>
      <c r="Q728" s="173"/>
      <c r="R728" s="173"/>
      <c r="S728" s="173"/>
    </row>
    <row r="729" spans="1:19" x14ac:dyDescent="0.25">
      <c r="F729" s="6"/>
      <c r="I729" s="187"/>
      <c r="J729" s="173"/>
      <c r="K729" s="173"/>
      <c r="L729" s="173"/>
      <c r="M729" s="173"/>
      <c r="N729" s="173"/>
      <c r="O729" s="173"/>
      <c r="P729" s="173"/>
      <c r="Q729" s="173"/>
      <c r="R729" s="173"/>
      <c r="S729" s="173"/>
    </row>
    <row r="730" spans="1:19" x14ac:dyDescent="0.25">
      <c r="A730" s="409" t="s">
        <v>829</v>
      </c>
      <c r="B730" s="409"/>
      <c r="C730" s="29"/>
      <c r="D730" s="29"/>
      <c r="E730" s="29"/>
      <c r="F730" s="367"/>
      <c r="G730" s="29"/>
      <c r="H730" s="29"/>
      <c r="I730" s="29"/>
      <c r="J730" s="29" t="str">
        <f>A730</f>
        <v>CM#3 Local Business Benefits</v>
      </c>
      <c r="K730" s="29"/>
      <c r="L730" s="29"/>
      <c r="M730" s="29"/>
      <c r="N730" s="29"/>
      <c r="O730" s="29"/>
      <c r="P730" s="29"/>
      <c r="Q730" s="29"/>
      <c r="R730" s="29"/>
      <c r="S730" s="29"/>
    </row>
    <row r="731" spans="1:19" x14ac:dyDescent="0.25">
      <c r="I731" s="187"/>
      <c r="J731" s="173"/>
      <c r="K731" s="173"/>
      <c r="L731" s="173"/>
      <c r="M731" s="173"/>
      <c r="N731" s="173"/>
      <c r="O731" s="173"/>
      <c r="P731" s="173"/>
      <c r="Q731" s="173"/>
      <c r="R731" s="173"/>
      <c r="S731" s="173"/>
    </row>
    <row r="732" spans="1:19" x14ac:dyDescent="0.25">
      <c r="I732" s="187"/>
      <c r="J732" s="173"/>
      <c r="K732" s="173"/>
      <c r="L732" s="173"/>
      <c r="M732" s="173"/>
      <c r="N732" s="173"/>
      <c r="O732" s="173"/>
      <c r="P732" s="173"/>
      <c r="Q732" s="173"/>
      <c r="R732" s="173"/>
      <c r="S732" s="173"/>
    </row>
    <row r="733" spans="1:19" x14ac:dyDescent="0.25">
      <c r="B733" s="104" t="s">
        <v>545</v>
      </c>
      <c r="C733" s="364">
        <f>'Dot Surveys &amp;  Count'!B45</f>
        <v>16.26709645601828</v>
      </c>
      <c r="D733" s="104" t="s">
        <v>546</v>
      </c>
      <c r="E733" s="104"/>
      <c r="F733" s="104"/>
      <c r="G733" s="104"/>
      <c r="H733" s="104"/>
      <c r="I733" s="187"/>
      <c r="J733" s="173"/>
      <c r="K733" s="331" t="s">
        <v>736</v>
      </c>
      <c r="L733" s="331" t="s">
        <v>743</v>
      </c>
      <c r="M733" s="331" t="s">
        <v>714</v>
      </c>
      <c r="N733" s="173"/>
      <c r="O733" s="173"/>
      <c r="P733" s="173"/>
      <c r="Q733" s="173"/>
      <c r="R733" s="173"/>
      <c r="S733" s="173"/>
    </row>
    <row r="734" spans="1:19" x14ac:dyDescent="0.25">
      <c r="B734" s="104"/>
      <c r="C734" s="364">
        <f>Metrics!G421</f>
        <v>29.639268740689243</v>
      </c>
      <c r="D734" s="104" t="s">
        <v>547</v>
      </c>
      <c r="E734" s="104"/>
      <c r="F734" s="104"/>
      <c r="G734" s="104"/>
      <c r="H734" s="104"/>
      <c r="I734" s="187"/>
      <c r="J734" s="173"/>
      <c r="K734" s="332" t="s">
        <v>742</v>
      </c>
      <c r="L734" s="379">
        <f>C736*C733</f>
        <v>16153.989300972527</v>
      </c>
      <c r="M734" s="379">
        <v>215386.52401296704</v>
      </c>
      <c r="N734" s="173"/>
      <c r="O734" s="173"/>
      <c r="P734" s="173"/>
      <c r="Q734" s="173"/>
      <c r="R734" s="173"/>
      <c r="S734" s="173"/>
    </row>
    <row r="735" spans="1:19" x14ac:dyDescent="0.25">
      <c r="B735" s="336" t="s">
        <v>744</v>
      </c>
      <c r="C735" s="365">
        <f>'Dot Surveys &amp;  Count'!D47</f>
        <v>0.7421875</v>
      </c>
      <c r="D735" s="104"/>
      <c r="E735" s="104"/>
      <c r="F735" s="104"/>
      <c r="G735" s="104"/>
      <c r="H735" s="104"/>
      <c r="I735" s="187"/>
      <c r="J735" s="173"/>
      <c r="K735" s="173"/>
      <c r="L735" s="173"/>
      <c r="M735" s="173"/>
      <c r="N735" s="173"/>
      <c r="O735" s="173"/>
      <c r="P735" s="173"/>
      <c r="Q735" s="173"/>
      <c r="R735" s="173"/>
      <c r="S735" s="173"/>
    </row>
    <row r="736" spans="1:19" x14ac:dyDescent="0.25">
      <c r="B736" s="336" t="s">
        <v>745</v>
      </c>
      <c r="C736" s="366">
        <f>C735*L704</f>
        <v>993.046875</v>
      </c>
      <c r="D736" s="104"/>
      <c r="E736" s="104"/>
      <c r="F736" s="104"/>
      <c r="G736" s="104"/>
      <c r="H736" s="104"/>
      <c r="I736" s="187"/>
      <c r="J736" s="173"/>
      <c r="K736" s="173"/>
      <c r="L736" s="173"/>
      <c r="M736" s="173"/>
      <c r="N736" s="173"/>
      <c r="O736" s="173"/>
      <c r="P736" s="173"/>
      <c r="Q736" s="173"/>
      <c r="R736" s="173"/>
      <c r="S736" s="173"/>
    </row>
    <row r="737" spans="1:19" x14ac:dyDescent="0.25">
      <c r="B737" s="104"/>
      <c r="C737" s="111"/>
      <c r="D737" s="104"/>
      <c r="E737" s="104"/>
      <c r="F737" s="104"/>
      <c r="G737" s="104"/>
      <c r="H737" s="104"/>
      <c r="I737" s="187"/>
      <c r="J737" s="173"/>
      <c r="K737" s="173"/>
      <c r="L737" s="173"/>
      <c r="M737" s="173"/>
      <c r="N737" s="173"/>
      <c r="O737" s="173"/>
      <c r="P737" s="173"/>
      <c r="Q737" s="173"/>
      <c r="R737" s="173"/>
      <c r="S737" s="173"/>
    </row>
    <row r="738" spans="1:19" x14ac:dyDescent="0.25">
      <c r="B738" s="113"/>
      <c r="D738" s="104"/>
      <c r="E738" s="104"/>
      <c r="F738" s="104"/>
      <c r="G738" s="104"/>
      <c r="H738" s="104"/>
      <c r="I738" s="187"/>
      <c r="J738" s="173"/>
      <c r="K738" s="173"/>
      <c r="L738" s="173"/>
      <c r="M738" s="173"/>
      <c r="N738" s="173"/>
      <c r="O738" s="173"/>
      <c r="P738" s="173"/>
      <c r="Q738" s="173"/>
      <c r="R738" s="173"/>
      <c r="S738" s="173"/>
    </row>
    <row r="739" spans="1:19" x14ac:dyDescent="0.25">
      <c r="B739" s="104"/>
      <c r="C739" s="104"/>
      <c r="D739" s="104"/>
      <c r="E739" s="104"/>
      <c r="F739" s="104"/>
      <c r="G739" s="104"/>
      <c r="H739" s="104"/>
      <c r="I739" s="187"/>
      <c r="J739" s="173"/>
      <c r="K739" s="173"/>
      <c r="L739" s="173"/>
      <c r="M739" s="173"/>
      <c r="N739" s="173"/>
      <c r="O739" s="173"/>
      <c r="P739" s="173"/>
      <c r="Q739" s="173"/>
      <c r="R739" s="173"/>
      <c r="S739" s="173"/>
    </row>
    <row r="740" spans="1:19" x14ac:dyDescent="0.25">
      <c r="B740" s="113"/>
      <c r="D740" s="104"/>
      <c r="E740" s="104"/>
      <c r="F740" s="104"/>
      <c r="G740" s="104"/>
      <c r="H740" s="104"/>
      <c r="I740" s="187"/>
      <c r="J740" s="173"/>
      <c r="K740" s="173"/>
      <c r="L740" s="173"/>
      <c r="M740" s="173"/>
      <c r="N740" s="173"/>
      <c r="O740" s="173"/>
      <c r="P740" s="173"/>
      <c r="Q740" s="173"/>
      <c r="R740" s="173"/>
      <c r="S740" s="173"/>
    </row>
    <row r="741" spans="1:19" x14ac:dyDescent="0.25">
      <c r="B741" s="104"/>
      <c r="C741" s="104"/>
      <c r="D741" s="104"/>
      <c r="E741" s="104"/>
      <c r="F741" s="104"/>
      <c r="G741" s="104"/>
      <c r="H741" s="104"/>
      <c r="I741" s="187"/>
      <c r="J741" s="173"/>
      <c r="K741" s="173"/>
      <c r="L741" s="173"/>
      <c r="M741" s="173"/>
      <c r="N741" s="173"/>
      <c r="O741" s="173"/>
      <c r="P741" s="173"/>
      <c r="Q741" s="173"/>
      <c r="R741" s="173"/>
      <c r="S741" s="173"/>
    </row>
    <row r="742" spans="1:19" x14ac:dyDescent="0.25">
      <c r="B742" s="6"/>
      <c r="C742" s="6"/>
      <c r="D742" s="6"/>
      <c r="E742" s="6"/>
      <c r="F742" s="6"/>
      <c r="I742" s="187"/>
      <c r="J742" s="173"/>
      <c r="K742" s="173"/>
      <c r="L742" s="173"/>
      <c r="M742" s="173"/>
      <c r="N742" s="173"/>
      <c r="O742" s="173"/>
      <c r="P742" s="173"/>
      <c r="Q742" s="173"/>
      <c r="R742" s="173"/>
      <c r="S742" s="173"/>
    </row>
    <row r="743" spans="1:19" x14ac:dyDescent="0.25">
      <c r="B743" s="6"/>
      <c r="C743" s="6"/>
      <c r="D743" s="6"/>
      <c r="E743" s="6"/>
      <c r="F743" s="6"/>
      <c r="I743" s="187"/>
      <c r="J743" s="173"/>
      <c r="K743" s="173"/>
      <c r="L743" s="173"/>
      <c r="M743" s="173"/>
      <c r="N743" s="173"/>
      <c r="O743" s="173"/>
      <c r="P743" s="173"/>
      <c r="Q743" s="173"/>
      <c r="R743" s="173"/>
      <c r="S743" s="173"/>
    </row>
    <row r="744" spans="1:19" x14ac:dyDescent="0.25">
      <c r="A744" s="448" t="s">
        <v>1063</v>
      </c>
      <c r="B744" s="409"/>
      <c r="C744" s="29"/>
      <c r="D744" s="29"/>
      <c r="E744" s="29"/>
      <c r="F744" s="367"/>
      <c r="G744" s="29"/>
      <c r="H744" s="29"/>
      <c r="I744" s="29"/>
      <c r="J744" s="29" t="str">
        <f>A744</f>
        <v>CM#4 Combined Stakeholder Market Value</v>
      </c>
      <c r="K744" s="29"/>
      <c r="L744" s="29"/>
      <c r="M744" s="29"/>
      <c r="N744" s="29"/>
      <c r="O744" s="29"/>
      <c r="P744" s="29"/>
      <c r="Q744" s="29"/>
      <c r="R744" s="29"/>
      <c r="S744" s="29"/>
    </row>
    <row r="745" spans="1:19" x14ac:dyDescent="0.25">
      <c r="I745" s="187"/>
      <c r="J745" s="173"/>
      <c r="K745" s="173"/>
      <c r="L745" s="173"/>
      <c r="M745" s="173"/>
      <c r="N745" s="173"/>
      <c r="O745" s="173"/>
      <c r="P745" s="173"/>
      <c r="Q745" s="173"/>
      <c r="R745" s="173"/>
      <c r="S745" s="173"/>
    </row>
    <row r="746" spans="1:19" x14ac:dyDescent="0.25">
      <c r="I746" s="187"/>
      <c r="J746" s="173"/>
      <c r="K746" s="173"/>
      <c r="L746" s="173"/>
      <c r="M746" s="173"/>
      <c r="N746" s="173"/>
      <c r="O746" s="173"/>
      <c r="P746" s="173"/>
      <c r="Q746" s="173"/>
      <c r="R746" s="173"/>
      <c r="S746" s="173"/>
    </row>
    <row r="747" spans="1:19" x14ac:dyDescent="0.25">
      <c r="B747" s="447" t="s">
        <v>1058</v>
      </c>
      <c r="I747" s="187"/>
      <c r="J747" s="173"/>
      <c r="K747" s="173"/>
      <c r="L747" s="173"/>
      <c r="M747" s="173"/>
      <c r="N747" s="173"/>
      <c r="O747" s="173"/>
      <c r="P747" s="173"/>
      <c r="Q747" s="173"/>
      <c r="R747" s="173"/>
      <c r="S747" s="173"/>
    </row>
    <row r="748" spans="1:19" ht="30" x14ac:dyDescent="0.25">
      <c r="B748" s="92"/>
      <c r="C748" s="92" t="s">
        <v>126</v>
      </c>
      <c r="D748" s="92" t="s">
        <v>127</v>
      </c>
      <c r="E748" s="92" t="s">
        <v>128</v>
      </c>
      <c r="F748" s="92" t="s">
        <v>129</v>
      </c>
      <c r="G748" s="92" t="s">
        <v>130</v>
      </c>
      <c r="H748" s="92" t="s">
        <v>131</v>
      </c>
      <c r="I748" s="187"/>
      <c r="J748" s="173"/>
      <c r="K748" s="251" t="s">
        <v>1064</v>
      </c>
      <c r="L748" s="251"/>
      <c r="M748" s="252"/>
      <c r="N748" s="280"/>
      <c r="O748" s="173"/>
      <c r="P748" s="173"/>
      <c r="Q748" s="173"/>
      <c r="R748" s="173"/>
      <c r="S748" s="173"/>
    </row>
    <row r="749" spans="1:19" x14ac:dyDescent="0.25">
      <c r="B749" s="91" t="s">
        <v>7</v>
      </c>
      <c r="C749" s="371">
        <f>C668+C497+C38+IF(C636=4,1,0)</f>
        <v>19</v>
      </c>
      <c r="D749" s="372">
        <f>C749/($D$767+1)</f>
        <v>0.28358208955223879</v>
      </c>
      <c r="E749" s="371">
        <f>C668+C497+C38+IF(C636=5,1,0)</f>
        <v>20</v>
      </c>
      <c r="F749" s="372">
        <f>E749/($D$767+1)</f>
        <v>0.29850746268656714</v>
      </c>
      <c r="G749" s="371">
        <f t="shared" ref="G749:G760" si="39">E749+C749</f>
        <v>39</v>
      </c>
      <c r="H749" s="372">
        <f>G749/($D$767+1)</f>
        <v>0.58208955223880599</v>
      </c>
      <c r="I749" s="187"/>
      <c r="J749" s="173"/>
      <c r="K749" s="280"/>
      <c r="L749" s="318" t="s">
        <v>7</v>
      </c>
      <c r="M749" s="491">
        <f>H749</f>
        <v>0.58208955223880599</v>
      </c>
      <c r="N749" s="491"/>
      <c r="O749" s="173"/>
      <c r="P749" s="490" t="s">
        <v>1091</v>
      </c>
      <c r="Q749" s="490"/>
      <c r="R749" s="490"/>
      <c r="S749" s="173"/>
    </row>
    <row r="750" spans="1:19" x14ac:dyDescent="0.25">
      <c r="B750" s="91" t="s">
        <v>8</v>
      </c>
      <c r="C750" s="371">
        <f t="shared" ref="C750:C760" si="40">C669+C498+C39+IF(C637=4,1,0)</f>
        <v>18</v>
      </c>
      <c r="D750" s="372">
        <f t="shared" ref="D750:D760" si="41">C750/($D$767+1)</f>
        <v>0.26865671641791045</v>
      </c>
      <c r="E750" s="371">
        <f t="shared" ref="E750:E760" si="42">C669+C498+C39+IF(C637=5,1,0)</f>
        <v>19</v>
      </c>
      <c r="F750" s="372">
        <f t="shared" ref="F750:F760" si="43">E750/($D$767+1)</f>
        <v>0.28358208955223879</v>
      </c>
      <c r="G750" s="371">
        <f t="shared" si="39"/>
        <v>37</v>
      </c>
      <c r="H750" s="372">
        <f t="shared" ref="H750:H760" si="44">G750/($D$767+1)</f>
        <v>0.55223880597014929</v>
      </c>
      <c r="I750" s="187"/>
      <c r="J750" s="173"/>
      <c r="K750" s="280"/>
      <c r="L750" s="318" t="s">
        <v>8</v>
      </c>
      <c r="M750" s="491">
        <f t="shared" ref="M750:M760" si="45">H750</f>
        <v>0.55223880597014929</v>
      </c>
      <c r="N750" s="491"/>
      <c r="O750" s="173"/>
      <c r="P750" s="490"/>
      <c r="Q750" s="490"/>
      <c r="R750" s="490"/>
      <c r="S750" s="173"/>
    </row>
    <row r="751" spans="1:19" x14ac:dyDescent="0.25">
      <c r="B751" s="91" t="s">
        <v>9</v>
      </c>
      <c r="C751" s="371">
        <f t="shared" si="40"/>
        <v>16</v>
      </c>
      <c r="D751" s="372">
        <f t="shared" si="41"/>
        <v>0.23880597014925373</v>
      </c>
      <c r="E751" s="371">
        <f t="shared" si="42"/>
        <v>15</v>
      </c>
      <c r="F751" s="372">
        <f t="shared" si="43"/>
        <v>0.22388059701492538</v>
      </c>
      <c r="G751" s="371">
        <f t="shared" si="39"/>
        <v>31</v>
      </c>
      <c r="H751" s="372">
        <f t="shared" si="44"/>
        <v>0.46268656716417911</v>
      </c>
      <c r="I751" s="187"/>
      <c r="J751" s="173"/>
      <c r="K751" s="280"/>
      <c r="L751" s="318" t="s">
        <v>9</v>
      </c>
      <c r="M751" s="491">
        <f t="shared" si="45"/>
        <v>0.46268656716417911</v>
      </c>
      <c r="N751" s="491"/>
      <c r="O751" s="173"/>
      <c r="P751" s="490"/>
      <c r="Q751" s="490"/>
      <c r="R751" s="490"/>
      <c r="S751" s="173"/>
    </row>
    <row r="752" spans="1:19" x14ac:dyDescent="0.25">
      <c r="B752" s="91" t="s">
        <v>120</v>
      </c>
      <c r="C752" s="371">
        <f t="shared" si="40"/>
        <v>22</v>
      </c>
      <c r="D752" s="372">
        <f t="shared" si="41"/>
        <v>0.32835820895522388</v>
      </c>
      <c r="E752" s="371">
        <f t="shared" si="42"/>
        <v>21</v>
      </c>
      <c r="F752" s="372">
        <f t="shared" si="43"/>
        <v>0.31343283582089554</v>
      </c>
      <c r="G752" s="371">
        <f t="shared" si="39"/>
        <v>43</v>
      </c>
      <c r="H752" s="372">
        <f t="shared" si="44"/>
        <v>0.64179104477611937</v>
      </c>
      <c r="I752" s="187"/>
      <c r="J752" s="173"/>
      <c r="K752" s="280"/>
      <c r="L752" s="318" t="s">
        <v>120</v>
      </c>
      <c r="M752" s="491">
        <f t="shared" si="45"/>
        <v>0.64179104477611937</v>
      </c>
      <c r="N752" s="491"/>
      <c r="O752" s="173"/>
      <c r="P752" s="173"/>
      <c r="Q752" s="173"/>
      <c r="R752" s="173"/>
      <c r="S752" s="173"/>
    </row>
    <row r="753" spans="1:19" x14ac:dyDescent="0.25">
      <c r="B753" s="91" t="s">
        <v>11</v>
      </c>
      <c r="C753" s="371">
        <f t="shared" si="40"/>
        <v>21</v>
      </c>
      <c r="D753" s="372">
        <f t="shared" si="41"/>
        <v>0.31343283582089554</v>
      </c>
      <c r="E753" s="371">
        <f t="shared" si="42"/>
        <v>20</v>
      </c>
      <c r="F753" s="372">
        <f t="shared" si="43"/>
        <v>0.29850746268656714</v>
      </c>
      <c r="G753" s="371">
        <f t="shared" si="39"/>
        <v>41</v>
      </c>
      <c r="H753" s="372">
        <f t="shared" si="44"/>
        <v>0.61194029850746268</v>
      </c>
      <c r="I753" s="187"/>
      <c r="J753" s="173"/>
      <c r="K753" s="280"/>
      <c r="L753" s="318" t="s">
        <v>11</v>
      </c>
      <c r="M753" s="491">
        <f t="shared" si="45"/>
        <v>0.61194029850746268</v>
      </c>
      <c r="N753" s="491"/>
      <c r="O753" s="173"/>
      <c r="P753" s="173"/>
      <c r="Q753" s="173"/>
      <c r="R753" s="173"/>
      <c r="S753" s="173"/>
    </row>
    <row r="754" spans="1:19" x14ac:dyDescent="0.25">
      <c r="B754" s="91" t="s">
        <v>121</v>
      </c>
      <c r="C754" s="371">
        <f t="shared" si="40"/>
        <v>21</v>
      </c>
      <c r="D754" s="372">
        <f t="shared" si="41"/>
        <v>0.31343283582089554</v>
      </c>
      <c r="E754" s="371">
        <f t="shared" si="42"/>
        <v>22</v>
      </c>
      <c r="F754" s="372">
        <f t="shared" si="43"/>
        <v>0.32835820895522388</v>
      </c>
      <c r="G754" s="371">
        <f t="shared" si="39"/>
        <v>43</v>
      </c>
      <c r="H754" s="372">
        <f t="shared" si="44"/>
        <v>0.64179104477611937</v>
      </c>
      <c r="I754" s="187"/>
      <c r="J754" s="173"/>
      <c r="K754" s="280"/>
      <c r="L754" s="318" t="s">
        <v>121</v>
      </c>
      <c r="M754" s="491">
        <f t="shared" si="45"/>
        <v>0.64179104477611937</v>
      </c>
      <c r="N754" s="491"/>
      <c r="O754" s="173"/>
      <c r="P754" s="173"/>
      <c r="Q754" s="173"/>
      <c r="R754" s="173"/>
      <c r="S754" s="173"/>
    </row>
    <row r="755" spans="1:19" x14ac:dyDescent="0.25">
      <c r="B755" s="91" t="s">
        <v>122</v>
      </c>
      <c r="C755" s="371">
        <f t="shared" si="40"/>
        <v>18</v>
      </c>
      <c r="D755" s="372">
        <f t="shared" si="41"/>
        <v>0.26865671641791045</v>
      </c>
      <c r="E755" s="371">
        <f t="shared" si="42"/>
        <v>17</v>
      </c>
      <c r="F755" s="372">
        <f t="shared" si="43"/>
        <v>0.2537313432835821</v>
      </c>
      <c r="G755" s="371">
        <f t="shared" si="39"/>
        <v>35</v>
      </c>
      <c r="H755" s="372">
        <f t="shared" si="44"/>
        <v>0.52238805970149249</v>
      </c>
      <c r="I755" s="187"/>
      <c r="J755" s="173"/>
      <c r="K755" s="280"/>
      <c r="L755" s="318" t="s">
        <v>122</v>
      </c>
      <c r="M755" s="491">
        <f t="shared" si="45"/>
        <v>0.52238805970149249</v>
      </c>
      <c r="N755" s="491"/>
      <c r="O755" s="173"/>
      <c r="P755" s="173"/>
      <c r="Q755" s="173"/>
      <c r="R755" s="173"/>
      <c r="S755" s="173"/>
    </row>
    <row r="756" spans="1:19" x14ac:dyDescent="0.25">
      <c r="B756" s="91" t="s">
        <v>123</v>
      </c>
      <c r="C756" s="371">
        <f t="shared" si="40"/>
        <v>20</v>
      </c>
      <c r="D756" s="372">
        <f t="shared" si="41"/>
        <v>0.29850746268656714</v>
      </c>
      <c r="E756" s="371">
        <f t="shared" si="42"/>
        <v>21</v>
      </c>
      <c r="F756" s="372">
        <f t="shared" si="43"/>
        <v>0.31343283582089554</v>
      </c>
      <c r="G756" s="371">
        <f t="shared" si="39"/>
        <v>41</v>
      </c>
      <c r="H756" s="372">
        <f t="shared" si="44"/>
        <v>0.61194029850746268</v>
      </c>
      <c r="I756" s="187"/>
      <c r="J756" s="173"/>
      <c r="K756" s="280"/>
      <c r="L756" s="318" t="s">
        <v>123</v>
      </c>
      <c r="M756" s="491">
        <f t="shared" si="45"/>
        <v>0.61194029850746268</v>
      </c>
      <c r="N756" s="491"/>
      <c r="O756" s="173"/>
      <c r="P756" s="173"/>
      <c r="Q756" s="173"/>
      <c r="R756" s="173"/>
      <c r="S756" s="173"/>
    </row>
    <row r="757" spans="1:19" x14ac:dyDescent="0.25">
      <c r="B757" s="91" t="s">
        <v>124</v>
      </c>
      <c r="C757" s="371">
        <f t="shared" si="40"/>
        <v>22</v>
      </c>
      <c r="D757" s="372">
        <f t="shared" si="41"/>
        <v>0.32835820895522388</v>
      </c>
      <c r="E757" s="371">
        <f t="shared" si="42"/>
        <v>21</v>
      </c>
      <c r="F757" s="372">
        <f t="shared" si="43"/>
        <v>0.31343283582089554</v>
      </c>
      <c r="G757" s="371">
        <f t="shared" si="39"/>
        <v>43</v>
      </c>
      <c r="H757" s="372">
        <f t="shared" si="44"/>
        <v>0.64179104477611937</v>
      </c>
      <c r="I757" s="187"/>
      <c r="J757" s="173"/>
      <c r="K757" s="280"/>
      <c r="L757" s="318" t="s">
        <v>124</v>
      </c>
      <c r="M757" s="491">
        <f t="shared" si="45"/>
        <v>0.64179104477611937</v>
      </c>
      <c r="N757" s="491"/>
      <c r="O757" s="173"/>
      <c r="P757" s="173"/>
      <c r="Q757" s="173"/>
      <c r="R757" s="173"/>
      <c r="S757" s="173"/>
    </row>
    <row r="758" spans="1:19" x14ac:dyDescent="0.25">
      <c r="B758" s="91" t="s">
        <v>125</v>
      </c>
      <c r="C758" s="371">
        <f t="shared" si="40"/>
        <v>27</v>
      </c>
      <c r="D758" s="372">
        <f t="shared" si="41"/>
        <v>0.40298507462686567</v>
      </c>
      <c r="E758" s="371">
        <f t="shared" si="42"/>
        <v>26</v>
      </c>
      <c r="F758" s="372">
        <f t="shared" si="43"/>
        <v>0.38805970149253732</v>
      </c>
      <c r="G758" s="371">
        <f t="shared" si="39"/>
        <v>53</v>
      </c>
      <c r="H758" s="372">
        <f t="shared" si="44"/>
        <v>0.79104477611940294</v>
      </c>
      <c r="I758" s="187"/>
      <c r="J758" s="173"/>
      <c r="K758" s="280"/>
      <c r="L758" s="318" t="s">
        <v>125</v>
      </c>
      <c r="M758" s="491">
        <f t="shared" si="45"/>
        <v>0.79104477611940294</v>
      </c>
      <c r="N758" s="491"/>
      <c r="O758" s="173"/>
      <c r="P758" s="173"/>
      <c r="Q758" s="173"/>
      <c r="R758" s="173"/>
      <c r="S758" s="173"/>
    </row>
    <row r="759" spans="1:19" x14ac:dyDescent="0.25">
      <c r="B759" s="91" t="s">
        <v>17</v>
      </c>
      <c r="C759" s="371">
        <f t="shared" si="40"/>
        <v>17</v>
      </c>
      <c r="D759" s="372">
        <f t="shared" si="41"/>
        <v>0.2537313432835821</v>
      </c>
      <c r="E759" s="371">
        <f t="shared" si="42"/>
        <v>18</v>
      </c>
      <c r="F759" s="372">
        <f t="shared" si="43"/>
        <v>0.26865671641791045</v>
      </c>
      <c r="G759" s="371">
        <f t="shared" si="39"/>
        <v>35</v>
      </c>
      <c r="H759" s="372">
        <f t="shared" si="44"/>
        <v>0.52238805970149249</v>
      </c>
      <c r="I759" s="187"/>
      <c r="J759" s="173"/>
      <c r="K759" s="280"/>
      <c r="L759" s="318" t="s">
        <v>17</v>
      </c>
      <c r="M759" s="491">
        <f t="shared" si="45"/>
        <v>0.52238805970149249</v>
      </c>
      <c r="N759" s="491"/>
      <c r="O759" s="173"/>
      <c r="P759" s="173"/>
      <c r="Q759" s="173"/>
      <c r="R759" s="173"/>
      <c r="S759" s="173"/>
    </row>
    <row r="760" spans="1:19" x14ac:dyDescent="0.25">
      <c r="B760" s="91" t="s">
        <v>18</v>
      </c>
      <c r="C760" s="371">
        <f t="shared" si="40"/>
        <v>20</v>
      </c>
      <c r="D760" s="372">
        <f t="shared" si="41"/>
        <v>0.29850746268656714</v>
      </c>
      <c r="E760" s="371">
        <f t="shared" si="42"/>
        <v>21</v>
      </c>
      <c r="F760" s="372">
        <f t="shared" si="43"/>
        <v>0.31343283582089554</v>
      </c>
      <c r="G760" s="371">
        <f t="shared" si="39"/>
        <v>41</v>
      </c>
      <c r="H760" s="372">
        <f t="shared" si="44"/>
        <v>0.61194029850746268</v>
      </c>
      <c r="I760" s="187"/>
      <c r="J760" s="173"/>
      <c r="K760" s="280"/>
      <c r="L760" s="318" t="s">
        <v>18</v>
      </c>
      <c r="M760" s="491">
        <f t="shared" si="45"/>
        <v>0.61194029850746268</v>
      </c>
      <c r="N760" s="491"/>
      <c r="O760" s="173"/>
      <c r="P760" s="173"/>
      <c r="Q760" s="173"/>
      <c r="R760" s="173"/>
      <c r="S760" s="173"/>
    </row>
    <row r="761" spans="1:19" x14ac:dyDescent="0.25">
      <c r="I761" s="187"/>
      <c r="J761" s="173"/>
      <c r="K761" s="173"/>
      <c r="L761" s="173"/>
      <c r="M761" s="173"/>
      <c r="N761" s="173"/>
      <c r="O761" s="173"/>
      <c r="P761" s="173"/>
      <c r="Q761" s="173"/>
      <c r="R761" s="173"/>
      <c r="S761" s="173"/>
    </row>
    <row r="762" spans="1:19" x14ac:dyDescent="0.25">
      <c r="A762" s="448" t="s">
        <v>1069</v>
      </c>
      <c r="B762" s="409"/>
      <c r="C762" s="29"/>
      <c r="D762" s="29"/>
      <c r="E762" s="29"/>
      <c r="F762" s="367"/>
      <c r="G762" s="29"/>
      <c r="H762" s="29"/>
      <c r="I762" s="29"/>
      <c r="J762" s="29" t="str">
        <f>A762</f>
        <v>CM#5 Survey Response Rates</v>
      </c>
      <c r="K762" s="29"/>
      <c r="L762" s="29"/>
      <c r="M762" s="29"/>
      <c r="N762" s="29"/>
      <c r="O762" s="29"/>
      <c r="P762" s="29"/>
      <c r="Q762" s="29"/>
      <c r="R762" s="29"/>
      <c r="S762" s="29"/>
    </row>
    <row r="763" spans="1:19" x14ac:dyDescent="0.25">
      <c r="D763" s="447" t="s">
        <v>1060</v>
      </c>
    </row>
    <row r="764" spans="1:19" x14ac:dyDescent="0.25">
      <c r="C764" s="447" t="s">
        <v>1059</v>
      </c>
      <c r="D764" s="483">
        <f>'Vendor Data entry'!$B$1</f>
        <v>36</v>
      </c>
    </row>
    <row r="765" spans="1:19" x14ac:dyDescent="0.25">
      <c r="C765" s="447" t="s">
        <v>1061</v>
      </c>
      <c r="D765" s="483">
        <f>'Customer Data entry'!$B$1</f>
        <v>20</v>
      </c>
    </row>
    <row r="766" spans="1:19" x14ac:dyDescent="0.25">
      <c r="C766" s="447" t="s">
        <v>1062</v>
      </c>
      <c r="D766" s="484">
        <f>'External Stak. data entry'!$B$1</f>
        <v>10</v>
      </c>
    </row>
    <row r="767" spans="1:19" x14ac:dyDescent="0.25">
      <c r="D767" s="483">
        <f>SUM(D764:D766)</f>
        <v>66</v>
      </c>
    </row>
    <row r="770" spans="1:19" x14ac:dyDescent="0.25">
      <c r="A770" s="319"/>
      <c r="B770" s="319"/>
      <c r="C770" s="319"/>
      <c r="D770" s="319"/>
      <c r="E770" s="319"/>
      <c r="F770" s="319"/>
      <c r="G770" s="319"/>
      <c r="H770" s="319"/>
      <c r="I770" s="319"/>
      <c r="J770" s="319"/>
      <c r="K770" s="319"/>
      <c r="L770" s="319"/>
      <c r="M770" s="319"/>
      <c r="N770" s="319"/>
      <c r="O770" s="319"/>
      <c r="P770" s="319"/>
      <c r="Q770" s="319"/>
      <c r="R770" s="319"/>
      <c r="S770" s="319"/>
    </row>
  </sheetData>
  <mergeCells count="102">
    <mergeCell ref="M670:N670"/>
    <mergeCell ref="M671:N671"/>
    <mergeCell ref="M636:N636"/>
    <mergeCell ref="M637:N637"/>
    <mergeCell ref="M638:N638"/>
    <mergeCell ref="M639:N639"/>
    <mergeCell ref="M640:N640"/>
    <mergeCell ref="B556:G556"/>
    <mergeCell ref="B682:G682"/>
    <mergeCell ref="M672:N672"/>
    <mergeCell ref="M673:N673"/>
    <mergeCell ref="M674:N674"/>
    <mergeCell ref="M675:N675"/>
    <mergeCell ref="M676:N676"/>
    <mergeCell ref="M677:N677"/>
    <mergeCell ref="M678:N678"/>
    <mergeCell ref="M679:N679"/>
    <mergeCell ref="K556:P556"/>
    <mergeCell ref="M646:N646"/>
    <mergeCell ref="M647:N647"/>
    <mergeCell ref="M641:N641"/>
    <mergeCell ref="M642:N642"/>
    <mergeCell ref="M643:N643"/>
    <mergeCell ref="B650:G650"/>
    <mergeCell ref="M668:N668"/>
    <mergeCell ref="M669:N669"/>
    <mergeCell ref="B1:G1"/>
    <mergeCell ref="N41:O41"/>
    <mergeCell ref="N42:O42"/>
    <mergeCell ref="C3:D3"/>
    <mergeCell ref="M3:N3"/>
    <mergeCell ref="K1:R1"/>
    <mergeCell ref="L41:M41"/>
    <mergeCell ref="L42:M42"/>
    <mergeCell ref="L2:S2"/>
    <mergeCell ref="L38:M38"/>
    <mergeCell ref="L39:M39"/>
    <mergeCell ref="L40:M40"/>
    <mergeCell ref="N38:O38"/>
    <mergeCell ref="N39:O39"/>
    <mergeCell ref="N40:O40"/>
    <mergeCell ref="P37:R37"/>
    <mergeCell ref="K239:K240"/>
    <mergeCell ref="L44:M44"/>
    <mergeCell ref="L45:M45"/>
    <mergeCell ref="N43:O43"/>
    <mergeCell ref="N44:O44"/>
    <mergeCell ref="N45:O45"/>
    <mergeCell ref="L43:M43"/>
    <mergeCell ref="N46:O46"/>
    <mergeCell ref="N47:O47"/>
    <mergeCell ref="K152:P153"/>
    <mergeCell ref="N48:O48"/>
    <mergeCell ref="N49:O49"/>
    <mergeCell ref="L46:M46"/>
    <mergeCell ref="L47:M47"/>
    <mergeCell ref="L48:M48"/>
    <mergeCell ref="L49:M49"/>
    <mergeCell ref="L141:M141"/>
    <mergeCell ref="K141:K142"/>
    <mergeCell ref="B338:G338"/>
    <mergeCell ref="B339:G339"/>
    <mergeCell ref="K385:M385"/>
    <mergeCell ref="M339:N339"/>
    <mergeCell ref="K258:L258"/>
    <mergeCell ref="N258:P260"/>
    <mergeCell ref="N508:O508"/>
    <mergeCell ref="N504:O504"/>
    <mergeCell ref="N505:O505"/>
    <mergeCell ref="N506:O506"/>
    <mergeCell ref="N500:O500"/>
    <mergeCell ref="N501:O501"/>
    <mergeCell ref="N502:O502"/>
    <mergeCell ref="N503:O503"/>
    <mergeCell ref="N507:O507"/>
    <mergeCell ref="K405:M405"/>
    <mergeCell ref="K438:M439"/>
    <mergeCell ref="K468:M469"/>
    <mergeCell ref="Q498:S500"/>
    <mergeCell ref="O654:Q656"/>
    <mergeCell ref="P669:R671"/>
    <mergeCell ref="Q687:S689"/>
    <mergeCell ref="P749:R751"/>
    <mergeCell ref="M759:N759"/>
    <mergeCell ref="M760:N760"/>
    <mergeCell ref="L50:O51"/>
    <mergeCell ref="M754:N754"/>
    <mergeCell ref="M755:N755"/>
    <mergeCell ref="M756:N756"/>
    <mergeCell ref="M757:N757"/>
    <mergeCell ref="M758:N758"/>
    <mergeCell ref="M749:N749"/>
    <mergeCell ref="M750:N750"/>
    <mergeCell ref="M751:N751"/>
    <mergeCell ref="M752:N752"/>
    <mergeCell ref="M753:N753"/>
    <mergeCell ref="N497:O497"/>
    <mergeCell ref="N498:O498"/>
    <mergeCell ref="N499:O499"/>
    <mergeCell ref="L239:L240"/>
    <mergeCell ref="M644:N644"/>
    <mergeCell ref="M645:N645"/>
  </mergeCells>
  <conditionalFormatting sqref="N38:N49">
    <cfRule type="dataBar" priority="53">
      <dataBar>
        <cfvo type="min"/>
        <cfvo type="max"/>
        <color rgb="FF63C384"/>
      </dataBar>
      <extLst>
        <ext xmlns:x14="http://schemas.microsoft.com/office/spreadsheetml/2009/9/main" uri="{B025F937-C7B1-47D3-B67F-A62EFF666E3E}">
          <x14:id>{608B62FD-1C19-4C49-8E48-52555FC04E0C}</x14:id>
        </ext>
      </extLst>
    </cfRule>
  </conditionalFormatting>
  <conditionalFormatting sqref="N38:O49">
    <cfRule type="dataBar" priority="1">
      <dataBar>
        <cfvo type="min"/>
        <cfvo type="max"/>
        <color rgb="FF638EC6"/>
      </dataBar>
      <extLst>
        <ext xmlns:x14="http://schemas.microsoft.com/office/spreadsheetml/2009/9/main" uri="{B025F937-C7B1-47D3-B67F-A62EFF666E3E}">
          <x14:id>{AD9BBD3C-9874-46DB-9A97-AEC70397C1A5}</x14:id>
        </ext>
      </extLst>
    </cfRule>
  </conditionalFormatting>
  <conditionalFormatting sqref="L259:L263">
    <cfRule type="dataBar" priority="45">
      <dataBar>
        <cfvo type="min"/>
        <cfvo type="max"/>
        <color rgb="FFFFB628"/>
      </dataBar>
      <extLst>
        <ext xmlns:x14="http://schemas.microsoft.com/office/spreadsheetml/2009/9/main" uri="{B025F937-C7B1-47D3-B67F-A62EFF666E3E}">
          <x14:id>{A90AF92A-2DEC-4A4B-8977-ADA55CEACE9E}</x14:id>
        </ext>
      </extLst>
    </cfRule>
  </conditionalFormatting>
  <conditionalFormatting sqref="G484:G490">
    <cfRule type="colorScale" priority="44">
      <colorScale>
        <cfvo type="min"/>
        <cfvo type="max"/>
        <color rgb="FFFFEF9C"/>
        <color rgb="FF63BE7B"/>
      </colorScale>
    </cfRule>
  </conditionalFormatting>
  <conditionalFormatting sqref="E484:E491">
    <cfRule type="colorScale" priority="43">
      <colorScale>
        <cfvo type="min"/>
        <cfvo type="max"/>
        <color rgb="FFFFEF9C"/>
        <color rgb="FF63BE7B"/>
      </colorScale>
    </cfRule>
  </conditionalFormatting>
  <conditionalFormatting sqref="C485">
    <cfRule type="colorScale" priority="42">
      <colorScale>
        <cfvo type="min"/>
        <cfvo type="max"/>
        <color rgb="FFFFEF9C"/>
        <color rgb="FF63BE7B"/>
      </colorScale>
    </cfRule>
  </conditionalFormatting>
  <conditionalFormatting sqref="N497:N508">
    <cfRule type="dataBar" priority="37">
      <dataBar>
        <cfvo type="min"/>
        <cfvo type="max"/>
        <color rgb="FF63C384"/>
      </dataBar>
      <extLst>
        <ext xmlns:x14="http://schemas.microsoft.com/office/spreadsheetml/2009/9/main" uri="{B025F937-C7B1-47D3-B67F-A62EFF666E3E}">
          <x14:id>{BF53D3DD-DF8E-4B39-9BE4-0ED680D78AC5}</x14:id>
        </ext>
      </extLst>
    </cfRule>
  </conditionalFormatting>
  <conditionalFormatting sqref="N497:O508">
    <cfRule type="dataBar" priority="36">
      <dataBar>
        <cfvo type="min"/>
        <cfvo type="max"/>
        <color rgb="FFFFB628"/>
      </dataBar>
      <extLst>
        <ext xmlns:x14="http://schemas.microsoft.com/office/spreadsheetml/2009/9/main" uri="{B025F937-C7B1-47D3-B67F-A62EFF666E3E}">
          <x14:id>{1E95D085-19E9-4126-A8EC-99ED2E7C4BAD}</x14:id>
        </ext>
      </extLst>
    </cfRule>
  </conditionalFormatting>
  <conditionalFormatting sqref="M636:M647">
    <cfRule type="dataBar" priority="23">
      <dataBar>
        <cfvo type="min"/>
        <cfvo type="max"/>
        <color rgb="FF63C384"/>
      </dataBar>
      <extLst>
        <ext xmlns:x14="http://schemas.microsoft.com/office/spreadsheetml/2009/9/main" uri="{B025F937-C7B1-47D3-B67F-A62EFF666E3E}">
          <x14:id>{A65AB4F2-DE1A-450B-A00F-D01A3094BEF8}</x14:id>
        </ext>
      </extLst>
    </cfRule>
  </conditionalFormatting>
  <conditionalFormatting sqref="M636:N647">
    <cfRule type="dataBar" priority="22">
      <dataBar>
        <cfvo type="min"/>
        <cfvo type="max"/>
        <color rgb="FFFFB628"/>
      </dataBar>
      <extLst>
        <ext xmlns:x14="http://schemas.microsoft.com/office/spreadsheetml/2009/9/main" uri="{B025F937-C7B1-47D3-B67F-A62EFF666E3E}">
          <x14:id>{DC298832-5818-4611-8C50-CB8DB915ED4E}</x14:id>
        </ext>
      </extLst>
    </cfRule>
  </conditionalFormatting>
  <conditionalFormatting sqref="N687:N698">
    <cfRule type="colorScale" priority="15">
      <colorScale>
        <cfvo type="min"/>
        <cfvo type="max"/>
        <color rgb="FFFFEF9C"/>
        <color rgb="FF63BE7B"/>
      </colorScale>
    </cfRule>
    <cfRule type="colorScale" priority="19">
      <colorScale>
        <cfvo type="min"/>
        <cfvo type="percentile" val="50"/>
        <cfvo type="max"/>
        <color rgb="FFF8696B"/>
        <color rgb="FFFFEB84"/>
        <color rgb="FF63BE7B"/>
      </colorScale>
    </cfRule>
  </conditionalFormatting>
  <conditionalFormatting sqref="L687:L698">
    <cfRule type="colorScale" priority="16">
      <colorScale>
        <cfvo type="min"/>
        <cfvo type="max"/>
        <color rgb="FFFFEF9C"/>
        <color rgb="FF63BE7B"/>
      </colorScale>
    </cfRule>
    <cfRule type="colorScale" priority="18">
      <colorScale>
        <cfvo type="min"/>
        <cfvo type="percentile" val="50"/>
        <cfvo type="max"/>
        <color rgb="FFF8696B"/>
        <color rgb="FFFFEB84"/>
        <color rgb="FF63BE7B"/>
      </colorScale>
    </cfRule>
  </conditionalFormatting>
  <conditionalFormatting sqref="M687:M698">
    <cfRule type="colorScale" priority="17">
      <colorScale>
        <cfvo type="min"/>
        <cfvo type="max"/>
        <color rgb="FFFFEF9C"/>
        <color rgb="FF63BE7B"/>
      </colorScale>
    </cfRule>
  </conditionalFormatting>
  <conditionalFormatting sqref="O687:O698">
    <cfRule type="colorScale" priority="10">
      <colorScale>
        <cfvo type="min"/>
        <cfvo type="max"/>
        <color rgb="FFFFEF9C"/>
        <color rgb="FF63BE7B"/>
      </colorScale>
    </cfRule>
  </conditionalFormatting>
  <conditionalFormatting sqref="M653:M662">
    <cfRule type="dataBar" priority="9">
      <dataBar>
        <cfvo type="min"/>
        <cfvo type="max"/>
        <color rgb="FFFFB628"/>
      </dataBar>
      <extLst>
        <ext xmlns:x14="http://schemas.microsoft.com/office/spreadsheetml/2009/9/main" uri="{B025F937-C7B1-47D3-B67F-A62EFF666E3E}">
          <x14:id>{88D483DB-07E9-4E1F-A997-4969BA128133}</x14:id>
        </ext>
      </extLst>
    </cfRule>
  </conditionalFormatting>
  <conditionalFormatting sqref="L653">
    <cfRule type="dataBar" priority="8">
      <dataBar>
        <cfvo type="min"/>
        <cfvo type="max"/>
        <color rgb="FFFFB628"/>
      </dataBar>
      <extLst>
        <ext xmlns:x14="http://schemas.microsoft.com/office/spreadsheetml/2009/9/main" uri="{B025F937-C7B1-47D3-B67F-A62EFF666E3E}">
          <x14:id>{FCB2F48A-72AB-464F-98A9-3D4D93A8BA49}</x14:id>
        </ext>
      </extLst>
    </cfRule>
  </conditionalFormatting>
  <conditionalFormatting sqref="M668:M679">
    <cfRule type="dataBar" priority="7">
      <dataBar>
        <cfvo type="min"/>
        <cfvo type="max"/>
        <color rgb="FF63C384"/>
      </dataBar>
      <extLst>
        <ext xmlns:x14="http://schemas.microsoft.com/office/spreadsheetml/2009/9/main" uri="{B025F937-C7B1-47D3-B67F-A62EFF666E3E}">
          <x14:id>{EFDDDD5D-FE52-4851-8CB8-E11BDDC26C3E}</x14:id>
        </ext>
      </extLst>
    </cfRule>
  </conditionalFormatting>
  <conditionalFormatting sqref="M668:N679">
    <cfRule type="dataBar" priority="6">
      <dataBar>
        <cfvo type="min"/>
        <cfvo type="max"/>
        <color rgb="FFFFB628"/>
      </dataBar>
      <extLst>
        <ext xmlns:x14="http://schemas.microsoft.com/office/spreadsheetml/2009/9/main" uri="{B025F937-C7B1-47D3-B67F-A62EFF666E3E}">
          <x14:id>{20FCAFD0-A2B8-46FD-AA60-E2AA267F8075}</x14:id>
        </ext>
      </extLst>
    </cfRule>
  </conditionalFormatting>
  <conditionalFormatting sqref="M749:M760">
    <cfRule type="dataBar" priority="5">
      <dataBar>
        <cfvo type="min"/>
        <cfvo type="max"/>
        <color rgb="FF63C384"/>
      </dataBar>
      <extLst>
        <ext xmlns:x14="http://schemas.microsoft.com/office/spreadsheetml/2009/9/main" uri="{B025F937-C7B1-47D3-B67F-A62EFF666E3E}">
          <x14:id>{B6605B17-BFB7-4177-9000-8DBC08FA2AF2}</x14:id>
        </ext>
      </extLst>
    </cfRule>
  </conditionalFormatting>
  <conditionalFormatting sqref="M749:N760">
    <cfRule type="dataBar" priority="4">
      <dataBar>
        <cfvo type="min"/>
        <cfvo type="max"/>
        <color rgb="FFFFB628"/>
      </dataBar>
      <extLst>
        <ext xmlns:x14="http://schemas.microsoft.com/office/spreadsheetml/2009/9/main" uri="{B025F937-C7B1-47D3-B67F-A62EFF666E3E}">
          <x14:id>{E1A55FFA-B61D-4DE9-9501-B274385920A0}</x14:id>
        </ext>
      </extLst>
    </cfRule>
  </conditionalFormatting>
  <conditionalFormatting sqref="L38:O49">
    <cfRule type="dataBar" priority="2">
      <dataBar>
        <cfvo type="min"/>
        <cfvo type="max"/>
        <color rgb="FFFF555A"/>
      </dataBar>
      <extLst>
        <ext xmlns:x14="http://schemas.microsoft.com/office/spreadsheetml/2009/9/main" uri="{B025F937-C7B1-47D3-B67F-A62EFF666E3E}">
          <x14:id>{F5424068-474E-4074-9510-5D9517340F5C}</x14:id>
        </ext>
      </extLst>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608B62FD-1C19-4C49-8E48-52555FC04E0C}">
            <x14:dataBar minLength="0" maxLength="100" border="1" negativeBarBorderColorSameAsPositive="0">
              <x14:cfvo type="autoMin"/>
              <x14:cfvo type="autoMax"/>
              <x14:borderColor rgb="FF63C384"/>
              <x14:negativeFillColor rgb="FFFF0000"/>
              <x14:negativeBorderColor rgb="FFFF0000"/>
              <x14:axisColor rgb="FF000000"/>
            </x14:dataBar>
          </x14:cfRule>
          <xm:sqref>N38:N49</xm:sqref>
        </x14:conditionalFormatting>
        <x14:conditionalFormatting xmlns:xm="http://schemas.microsoft.com/office/excel/2006/main">
          <x14:cfRule type="dataBar" id="{AD9BBD3C-9874-46DB-9A97-AEC70397C1A5}">
            <x14:dataBar minLength="0" maxLength="100" border="1" negativeBarBorderColorSameAsPositive="0">
              <x14:cfvo type="autoMin"/>
              <x14:cfvo type="autoMax"/>
              <x14:borderColor rgb="FF638EC6"/>
              <x14:negativeFillColor rgb="FFFF0000"/>
              <x14:negativeBorderColor rgb="FFFF0000"/>
              <x14:axisColor rgb="FF000000"/>
            </x14:dataBar>
          </x14:cfRule>
          <xm:sqref>N38:O49</xm:sqref>
        </x14:conditionalFormatting>
        <x14:conditionalFormatting xmlns:xm="http://schemas.microsoft.com/office/excel/2006/main">
          <x14:cfRule type="dataBar" id="{A90AF92A-2DEC-4A4B-8977-ADA55CEACE9E}">
            <x14:dataBar minLength="0" maxLength="100" border="1" negativeBarBorderColorSameAsPositive="0">
              <x14:cfvo type="autoMin"/>
              <x14:cfvo type="autoMax"/>
              <x14:borderColor rgb="FFFFB628"/>
              <x14:negativeFillColor rgb="FFFF0000"/>
              <x14:negativeBorderColor rgb="FFFF0000"/>
              <x14:axisColor rgb="FF000000"/>
            </x14:dataBar>
          </x14:cfRule>
          <xm:sqref>L259:L263</xm:sqref>
        </x14:conditionalFormatting>
        <x14:conditionalFormatting xmlns:xm="http://schemas.microsoft.com/office/excel/2006/main">
          <x14:cfRule type="dataBar" id="{BF53D3DD-DF8E-4B39-9BE4-0ED680D78AC5}">
            <x14:dataBar minLength="0" maxLength="100" border="1" negativeBarBorderColorSameAsPositive="0">
              <x14:cfvo type="autoMin"/>
              <x14:cfvo type="autoMax"/>
              <x14:borderColor rgb="FF63C384"/>
              <x14:negativeFillColor rgb="FFFF0000"/>
              <x14:negativeBorderColor rgb="FFFF0000"/>
              <x14:axisColor rgb="FF000000"/>
            </x14:dataBar>
          </x14:cfRule>
          <xm:sqref>N497:N508</xm:sqref>
        </x14:conditionalFormatting>
        <x14:conditionalFormatting xmlns:xm="http://schemas.microsoft.com/office/excel/2006/main">
          <x14:cfRule type="dataBar" id="{1E95D085-19E9-4126-A8EC-99ED2E7C4BAD}">
            <x14:dataBar minLength="0" maxLength="100" border="1" negativeBarBorderColorSameAsPositive="0">
              <x14:cfvo type="autoMin"/>
              <x14:cfvo type="autoMax"/>
              <x14:borderColor rgb="FFFFB628"/>
              <x14:negativeFillColor rgb="FFFF0000"/>
              <x14:negativeBorderColor rgb="FFFF0000"/>
              <x14:axisColor rgb="FF000000"/>
            </x14:dataBar>
          </x14:cfRule>
          <xm:sqref>N497:O508</xm:sqref>
        </x14:conditionalFormatting>
        <x14:conditionalFormatting xmlns:xm="http://schemas.microsoft.com/office/excel/2006/main">
          <x14:cfRule type="dataBar" id="{A65AB4F2-DE1A-450B-A00F-D01A3094BEF8}">
            <x14:dataBar minLength="0" maxLength="100" border="1" negativeBarBorderColorSameAsPositive="0">
              <x14:cfvo type="autoMin"/>
              <x14:cfvo type="autoMax"/>
              <x14:borderColor rgb="FF63C384"/>
              <x14:negativeFillColor rgb="FFFF0000"/>
              <x14:negativeBorderColor rgb="FFFF0000"/>
              <x14:axisColor rgb="FF000000"/>
            </x14:dataBar>
          </x14:cfRule>
          <xm:sqref>M636:M647</xm:sqref>
        </x14:conditionalFormatting>
        <x14:conditionalFormatting xmlns:xm="http://schemas.microsoft.com/office/excel/2006/main">
          <x14:cfRule type="dataBar" id="{DC298832-5818-4611-8C50-CB8DB915ED4E}">
            <x14:dataBar minLength="0" maxLength="100" border="1" negativeBarBorderColorSameAsPositive="0">
              <x14:cfvo type="autoMin"/>
              <x14:cfvo type="autoMax"/>
              <x14:borderColor rgb="FFFFB628"/>
              <x14:negativeFillColor rgb="FFFF0000"/>
              <x14:negativeBorderColor rgb="FFFF0000"/>
              <x14:axisColor rgb="FF000000"/>
            </x14:dataBar>
          </x14:cfRule>
          <xm:sqref>M636:N647</xm:sqref>
        </x14:conditionalFormatting>
        <x14:conditionalFormatting xmlns:xm="http://schemas.microsoft.com/office/excel/2006/main">
          <x14:cfRule type="dataBar" id="{88D483DB-07E9-4E1F-A997-4969BA128133}">
            <x14:dataBar minLength="0" maxLength="100" border="1" negativeBarBorderColorSameAsPositive="0">
              <x14:cfvo type="autoMin"/>
              <x14:cfvo type="autoMax"/>
              <x14:borderColor rgb="FFFFB628"/>
              <x14:negativeFillColor rgb="FFFF0000"/>
              <x14:negativeBorderColor rgb="FFFF0000"/>
              <x14:axisColor rgb="FF000000"/>
            </x14:dataBar>
          </x14:cfRule>
          <xm:sqref>M653:M662</xm:sqref>
        </x14:conditionalFormatting>
        <x14:conditionalFormatting xmlns:xm="http://schemas.microsoft.com/office/excel/2006/main">
          <x14:cfRule type="dataBar" id="{FCB2F48A-72AB-464F-98A9-3D4D93A8BA49}">
            <x14:dataBar minLength="0" maxLength="100" border="1" negativeBarBorderColorSameAsPositive="0">
              <x14:cfvo type="autoMin"/>
              <x14:cfvo type="autoMax"/>
              <x14:borderColor rgb="FFFFB628"/>
              <x14:negativeFillColor rgb="FFFF0000"/>
              <x14:negativeBorderColor rgb="FFFF0000"/>
              <x14:axisColor rgb="FF000000"/>
            </x14:dataBar>
          </x14:cfRule>
          <xm:sqref>L653</xm:sqref>
        </x14:conditionalFormatting>
        <x14:conditionalFormatting xmlns:xm="http://schemas.microsoft.com/office/excel/2006/main">
          <x14:cfRule type="dataBar" id="{EFDDDD5D-FE52-4851-8CB8-E11BDDC26C3E}">
            <x14:dataBar minLength="0" maxLength="100" border="1" negativeBarBorderColorSameAsPositive="0">
              <x14:cfvo type="autoMin"/>
              <x14:cfvo type="autoMax"/>
              <x14:borderColor rgb="FF63C384"/>
              <x14:negativeFillColor rgb="FFFF0000"/>
              <x14:negativeBorderColor rgb="FFFF0000"/>
              <x14:axisColor rgb="FF000000"/>
            </x14:dataBar>
          </x14:cfRule>
          <xm:sqref>M668:M679</xm:sqref>
        </x14:conditionalFormatting>
        <x14:conditionalFormatting xmlns:xm="http://schemas.microsoft.com/office/excel/2006/main">
          <x14:cfRule type="dataBar" id="{20FCAFD0-A2B8-46FD-AA60-E2AA267F8075}">
            <x14:dataBar minLength="0" maxLength="100" border="1" negativeBarBorderColorSameAsPositive="0">
              <x14:cfvo type="autoMin"/>
              <x14:cfvo type="autoMax"/>
              <x14:borderColor rgb="FFFFB628"/>
              <x14:negativeFillColor rgb="FFFF0000"/>
              <x14:negativeBorderColor rgb="FFFF0000"/>
              <x14:axisColor rgb="FF000000"/>
            </x14:dataBar>
          </x14:cfRule>
          <xm:sqref>M668:N679</xm:sqref>
        </x14:conditionalFormatting>
        <x14:conditionalFormatting xmlns:xm="http://schemas.microsoft.com/office/excel/2006/main">
          <x14:cfRule type="dataBar" id="{B6605B17-BFB7-4177-9000-8DBC08FA2AF2}">
            <x14:dataBar minLength="0" maxLength="100" border="1" negativeBarBorderColorSameAsPositive="0">
              <x14:cfvo type="autoMin"/>
              <x14:cfvo type="autoMax"/>
              <x14:borderColor rgb="FF63C384"/>
              <x14:negativeFillColor rgb="FFFF0000"/>
              <x14:negativeBorderColor rgb="FFFF0000"/>
              <x14:axisColor rgb="FF000000"/>
            </x14:dataBar>
          </x14:cfRule>
          <xm:sqref>M749:M760</xm:sqref>
        </x14:conditionalFormatting>
        <x14:conditionalFormatting xmlns:xm="http://schemas.microsoft.com/office/excel/2006/main">
          <x14:cfRule type="dataBar" id="{E1A55FFA-B61D-4DE9-9501-B274385920A0}">
            <x14:dataBar minLength="0" maxLength="100" border="1" negativeBarBorderColorSameAsPositive="0">
              <x14:cfvo type="autoMin"/>
              <x14:cfvo type="autoMax"/>
              <x14:borderColor rgb="FFFFB628"/>
              <x14:negativeFillColor rgb="FFFF0000"/>
              <x14:negativeBorderColor rgb="FFFF0000"/>
              <x14:axisColor rgb="FF000000"/>
            </x14:dataBar>
          </x14:cfRule>
          <xm:sqref>M749:N760</xm:sqref>
        </x14:conditionalFormatting>
        <x14:conditionalFormatting xmlns:xm="http://schemas.microsoft.com/office/excel/2006/main">
          <x14:cfRule type="dataBar" id="{F5424068-474E-4074-9510-5D9517340F5C}">
            <x14:dataBar minLength="0" maxLength="100" border="1" negativeBarBorderColorSameAsPositive="0">
              <x14:cfvo type="autoMin"/>
              <x14:cfvo type="autoMax"/>
              <x14:borderColor rgb="FFFF555A"/>
              <x14:negativeFillColor rgb="FFFF0000"/>
              <x14:negativeBorderColor rgb="FFFF0000"/>
              <x14:axisColor rgb="FF000000"/>
            </x14:dataBar>
          </x14:cfRule>
          <xm:sqref>L38:O49</xm:sqref>
        </x14:conditionalFormatting>
        <x14:conditionalFormatting xmlns:xm="http://schemas.microsoft.com/office/excel/2006/main">
          <x14:cfRule type="iconSet" priority="52" id="{77F4649B-C152-4A83-86C1-45614AB93CBC}">
            <x14:iconSet iconSet="3Stars">
              <x14:cfvo type="percent">
                <xm:f>0</xm:f>
              </x14:cfvo>
              <x14:cfvo type="percent">
                <xm:f>33</xm:f>
              </x14:cfvo>
              <x14:cfvo type="percent">
                <xm:f>67</xm:f>
              </x14:cfvo>
            </x14:iconSet>
          </x14:cfRule>
          <xm:sqref>L143:L150</xm:sqref>
        </x14:conditionalFormatting>
        <x14:conditionalFormatting xmlns:xm="http://schemas.microsoft.com/office/excel/2006/main">
          <x14:cfRule type="iconSet" priority="51" id="{6EA7713C-AA2D-4751-902A-6087CDB76E88}">
            <x14:iconSet iconSet="3Stars">
              <x14:cfvo type="percent">
                <xm:f>0</xm:f>
              </x14:cfvo>
              <x14:cfvo type="percent">
                <xm:f>33</xm:f>
              </x14:cfvo>
              <x14:cfvo type="percent">
                <xm:f>67</xm:f>
              </x14:cfvo>
            </x14:iconSet>
          </x14:cfRule>
          <xm:sqref>M143:M150</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1"/>
  <sheetViews>
    <sheetView zoomScale="91" zoomScaleNormal="91" workbookViewId="0">
      <pane ySplit="2" topLeftCell="A3" activePane="bottomLeft" state="frozen"/>
      <selection activeCell="L3" sqref="L3"/>
      <selection pane="bottomLeft" activeCell="A3" sqref="A3"/>
    </sheetView>
  </sheetViews>
  <sheetFormatPr defaultRowHeight="15.75" x14ac:dyDescent="0.25"/>
  <cols>
    <col min="2" max="2" width="34.125" style="85" customWidth="1"/>
    <col min="3" max="3" width="46.75" customWidth="1"/>
    <col min="4" max="4" width="44.375" customWidth="1"/>
    <col min="5" max="5" width="53.5" style="85" bestFit="1" customWidth="1"/>
    <col min="6" max="6" width="52.75" bestFit="1" customWidth="1"/>
    <col min="7" max="7" width="49.875" customWidth="1"/>
    <col min="8" max="8" width="47.875" customWidth="1"/>
    <col min="9" max="9" width="26.875" bestFit="1" customWidth="1"/>
    <col min="10" max="10" width="26.875" customWidth="1"/>
    <col min="11" max="11" width="30.125" customWidth="1"/>
    <col min="12" max="12" width="32" customWidth="1"/>
    <col min="13" max="20" width="26.5" customWidth="1"/>
    <col min="21" max="21" width="27.125" customWidth="1"/>
    <col min="22" max="22" width="24.875" customWidth="1"/>
    <col min="23" max="26" width="22" customWidth="1"/>
    <col min="27" max="27" width="28.75" customWidth="1"/>
    <col min="28" max="28" width="28.875" customWidth="1"/>
  </cols>
  <sheetData>
    <row r="1" spans="1:32" ht="21" x14ac:dyDescent="0.35">
      <c r="A1" s="517" t="s">
        <v>751</v>
      </c>
      <c r="B1" s="281" t="s">
        <v>752</v>
      </c>
      <c r="C1" s="281"/>
      <c r="D1" s="281"/>
      <c r="E1" s="281"/>
      <c r="F1" s="281"/>
      <c r="G1" s="281"/>
      <c r="H1" s="281"/>
      <c r="I1" s="281"/>
      <c r="J1" s="281"/>
      <c r="K1" s="390" t="s">
        <v>754</v>
      </c>
      <c r="L1" s="293"/>
      <c r="M1" s="293"/>
      <c r="N1" s="293"/>
      <c r="O1" s="293"/>
      <c r="P1" s="293"/>
      <c r="Q1" s="293"/>
      <c r="R1" s="293"/>
      <c r="S1" s="293"/>
      <c r="T1" s="293"/>
      <c r="U1" s="391" t="s">
        <v>755</v>
      </c>
      <c r="V1" s="391"/>
      <c r="W1" s="391"/>
      <c r="X1" s="391"/>
      <c r="Y1" s="391"/>
      <c r="Z1" s="392" t="s">
        <v>681</v>
      </c>
      <c r="AA1" s="392"/>
      <c r="AB1" s="392"/>
    </row>
    <row r="2" spans="1:32" ht="47.25" customHeight="1" x14ac:dyDescent="0.25">
      <c r="A2" s="518"/>
      <c r="B2" s="384" t="s">
        <v>999</v>
      </c>
      <c r="C2" s="385" t="s">
        <v>848</v>
      </c>
      <c r="D2" s="385" t="s">
        <v>849</v>
      </c>
      <c r="E2" s="384" t="s">
        <v>846</v>
      </c>
      <c r="F2" s="414" t="s">
        <v>865</v>
      </c>
      <c r="G2" s="445" t="s">
        <v>1052</v>
      </c>
      <c r="H2" s="393" t="s">
        <v>847</v>
      </c>
      <c r="I2" s="414" t="s">
        <v>866</v>
      </c>
      <c r="J2" s="415" t="s">
        <v>925</v>
      </c>
      <c r="K2" s="386" t="s">
        <v>1070</v>
      </c>
      <c r="L2" s="386" t="s">
        <v>1071</v>
      </c>
      <c r="M2" s="387" t="s">
        <v>850</v>
      </c>
      <c r="N2" s="386" t="s">
        <v>851</v>
      </c>
      <c r="O2" s="386" t="s">
        <v>852</v>
      </c>
      <c r="P2" s="386" t="s">
        <v>853</v>
      </c>
      <c r="Q2" s="386" t="s">
        <v>854</v>
      </c>
      <c r="R2" s="386" t="s">
        <v>855</v>
      </c>
      <c r="S2" s="386" t="s">
        <v>856</v>
      </c>
      <c r="T2" s="386" t="s">
        <v>857</v>
      </c>
      <c r="U2" s="388" t="s">
        <v>858</v>
      </c>
      <c r="V2" s="389" t="s">
        <v>859</v>
      </c>
      <c r="W2" s="389" t="s">
        <v>860</v>
      </c>
      <c r="X2" s="389" t="s">
        <v>861</v>
      </c>
      <c r="Y2" s="416" t="s">
        <v>926</v>
      </c>
      <c r="Z2" s="413" t="s">
        <v>862</v>
      </c>
      <c r="AA2" s="413" t="s">
        <v>863</v>
      </c>
      <c r="AB2" s="413" t="s">
        <v>864</v>
      </c>
      <c r="AC2" s="247"/>
      <c r="AD2" s="247"/>
      <c r="AE2" s="247"/>
      <c r="AF2" s="247"/>
    </row>
    <row r="3" spans="1:32" ht="143.25" customHeight="1" x14ac:dyDescent="0.25">
      <c r="B3" s="85" t="str">
        <f>IF('Vendor Data entry'!B4="","",'Vendor Data entry'!B4)</f>
        <v>Green Valley</v>
      </c>
      <c r="C3" s="85" t="str">
        <f>IF('Vendor Data entry'!V4="","",'Vendor Data entry'!V4)</f>
        <v>A little boy counted out every coin to make sure she had enough.</v>
      </c>
      <c r="D3" s="85" t="str">
        <f>IF('Vendor Data entry'!W4="","",'Vendor Data entry'!W4)</f>
        <v>it gets people out on the street</v>
      </c>
      <c r="E3" s="85" t="str">
        <f>IF('Vendor Data entry'!AX4="","",'Vendor Data entry'!AX4)</f>
        <v>exchanging stories of challenging crops</v>
      </c>
      <c r="F3" s="85" t="str">
        <f>IF('Vendor Data entry'!AY4="","",'Vendor Data entry'!AY4)</f>
        <v>wild harvested sea asparagus</v>
      </c>
      <c r="G3" s="85" t="str">
        <f>IF('Vendor Data entry'!BT4="","",'Vendor Data entry'!BT4)</f>
        <v>Islands Organc Producers Association (IOPA)</v>
      </c>
      <c r="H3" s="85" t="str">
        <f>IF('Vendor Data entry'!BU4="","",'Vendor Data entry'!BU4)</f>
        <v>It's important to me</v>
      </c>
      <c r="I3" s="85" t="str">
        <f>IF('Vendor Data entry'!CE4="","",'Vendor Data entry'!CE4)</f>
        <v>within 25 km</v>
      </c>
      <c r="J3" s="85" t="str">
        <f>IF('Vendor Data entry'!CM4="","",'Vendor Data entry'!CM4)</f>
        <v/>
      </c>
      <c r="K3" s="85" t="str">
        <f>IF('Mkt Mgr data entry'!A38="","",'Mkt Mgr data entry'!A38)</f>
        <v xml:space="preserve">To improve the availability of a diverse range of high quality foods. To connect local producers and farmers to chefs, restaurateurs, food organizations and the public. And, to support small family farms and promote a healthier society through education and appreciation for local, fresh, sustainably raised produce and products. </v>
      </c>
      <c r="L3" s="85" t="str">
        <f>IF('Mkt Mgr data entry'!A41="","",'Mkt Mgr data entry'!A41)</f>
        <v>Make, Bake, or Grow all products for sale. Maintain at least 60% food vendor proportion as much as possible. Vendors must have product knowledge and be able to communicate it.</v>
      </c>
      <c r="M3" s="85" t="str">
        <f>IF('Mkt Mgr data entry'!A53="","",'Mkt Mgr data entry'!A53)</f>
        <v/>
      </c>
      <c r="N3" s="85" t="str">
        <f>IF('Mkt Mgr data entry'!A91="","",'Mkt Mgr data entry'!A91)</f>
        <v/>
      </c>
      <c r="O3" s="85" t="str">
        <f>IF('Mkt Mgr data entry'!A96="","",'Mkt Mgr data entry'!A96)</f>
        <v/>
      </c>
      <c r="P3" s="85" t="str">
        <f>IF('Mkt Mgr data entry'!A99="","",'Mkt Mgr data entry'!A99)</f>
        <v/>
      </c>
      <c r="Q3" s="85" t="str">
        <f>IF('Mkt Mgr data entry'!A103="","",'Mkt Mgr data entry'!A103)</f>
        <v/>
      </c>
      <c r="R3" s="85" t="str">
        <f>IF('Mkt Mgr data entry'!A107="","",'Mkt Mgr data entry'!A107)</f>
        <v/>
      </c>
      <c r="S3" s="85" t="str">
        <f>IF('Mkt Mgr data entry'!A111="","",'Mkt Mgr data entry'!A111)</f>
        <v/>
      </c>
      <c r="T3" s="85" t="str">
        <f>IF('Mkt Mgr data entry'!A115="","",'Mkt Mgr data entry'!A115)</f>
        <v/>
      </c>
      <c r="U3" s="85" t="str">
        <f>IF('External Stak. data entry'!D4="","",'External Stak. data entry'!D4)</f>
        <v>too far</v>
      </c>
      <c r="V3" s="85" t="str">
        <f>IF('External Stak. data entry'!E4="","",'External Stak. data entry'!E4)</f>
        <v/>
      </c>
      <c r="W3" s="85" t="str">
        <f>IF('External Stak. data entry'!F4="","",'External Stak. data entry'!F4)</f>
        <v>less business on saturdays, more on other days</v>
      </c>
      <c r="X3" s="85" t="str">
        <f>IF('External Stak. data entry'!G4="","",'External Stak. data entry'!G4)</f>
        <v>bathroom</v>
      </c>
      <c r="Y3" s="85" t="str">
        <f>IF('External Stak. data entry'!T4="","",'External Stak. data entry'!T4)</f>
        <v/>
      </c>
      <c r="Z3" s="85" t="str">
        <f>IF('Customer Data entry'!J4="","",'Customer Data entry'!J4)</f>
        <v/>
      </c>
      <c r="AA3" s="85" t="str">
        <f>IF('Customer Data entry'!S4="","",'Customer Data entry'!S4)</f>
        <v>information about next week's vendors</v>
      </c>
      <c r="AB3" s="85" t="str">
        <f>IF('Customer Data entry'!AF4="","",'Customer Data entry'!AF4)</f>
        <v>all my friends</v>
      </c>
      <c r="AC3" s="247"/>
      <c r="AD3" s="247"/>
      <c r="AE3" s="247"/>
      <c r="AF3" s="247"/>
    </row>
    <row r="4" spans="1:32" ht="143.25" customHeight="1" x14ac:dyDescent="0.25">
      <c r="B4" s="85" t="str">
        <f>IF('Vendor Data entry'!B5="","",'Vendor Data entry'!B5)</f>
        <v>Sidney Farmers Mkt, Green Valley (F), Drydon Farmers Mkt (F)</v>
      </c>
      <c r="C4" s="85" t="str">
        <f>IF('Vendor Data entry'!V5="","",'Vendor Data entry'!V5)</f>
        <v>Dede and her husband who baked us cakes</v>
      </c>
      <c r="D4" s="85" t="str">
        <f>IF('Vendor Data entry'!W5="","",'Vendor Data entry'!W5)</f>
        <v/>
      </c>
      <c r="E4" s="85" t="str">
        <f>IF('Vendor Data entry'!AX5="","",'Vendor Data entry'!AX5)</f>
        <v>socializing</v>
      </c>
      <c r="F4" s="85" t="str">
        <f>IF('Vendor Data entry'!AY5="","",'Vendor Data entry'!AY5)</f>
        <v>nasturtiums, heritage apples</v>
      </c>
      <c r="G4" s="85" t="str">
        <f>IF('Vendor Data entry'!BT5="","",'Vendor Data entry'!BT5)</f>
        <v/>
      </c>
      <c r="H4" s="85" t="str">
        <f>IF('Vendor Data entry'!BU5="","",'Vendor Data entry'!BU5)</f>
        <v/>
      </c>
      <c r="I4" s="85" t="str">
        <f>IF('Vendor Data entry'!CE5="","",'Vendor Data entry'!CE5)</f>
        <v/>
      </c>
      <c r="J4" s="85" t="str">
        <f>IF('Vendor Data entry'!CM5="","",'Vendor Data entry'!CM5)</f>
        <v/>
      </c>
      <c r="K4" s="85"/>
      <c r="L4" s="85"/>
      <c r="M4" s="85"/>
      <c r="N4" s="85"/>
      <c r="O4" s="85"/>
      <c r="P4" s="85"/>
      <c r="Q4" s="85"/>
      <c r="R4" s="85"/>
      <c r="S4" s="85"/>
      <c r="T4" s="85"/>
      <c r="U4" s="85" t="str">
        <f>IF('External Stak. data entry'!D5="","",'External Stak. data entry'!D5)</f>
        <v/>
      </c>
      <c r="V4" s="85" t="str">
        <f>IF('External Stak. data entry'!E5="","",'External Stak. data entry'!E5)</f>
        <v>lots of foot traffic</v>
      </c>
      <c r="W4" s="85" t="str">
        <f>IF('External Stak. data entry'!F5="","",'External Stak. data entry'!F5)</f>
        <v>lots of foot traffic</v>
      </c>
      <c r="X4" s="85" t="str">
        <f>IF('External Stak. data entry'!G5="","",'External Stak. data entry'!G5)</f>
        <v>discount for market shoppers</v>
      </c>
      <c r="Y4" s="85" t="str">
        <f>IF('External Stak. data entry'!T5="","",'External Stak. data entry'!T5)</f>
        <v/>
      </c>
      <c r="Z4" s="85" t="str">
        <f>IF('Customer Data entry'!J5="","",'Customer Data entry'!J5)</f>
        <v/>
      </c>
      <c r="AA4" s="85" t="str">
        <f>IF('Customer Data entry'!S5="","",'Customer Data entry'!S5)</f>
        <v>location information</v>
      </c>
      <c r="AB4" s="85" t="str">
        <f>IF('Customer Data entry'!AF5="","",'Customer Data entry'!AF5)</f>
        <v>started my community garden</v>
      </c>
      <c r="AC4" s="247"/>
      <c r="AD4" s="247"/>
      <c r="AE4" s="247"/>
      <c r="AF4" s="247"/>
    </row>
    <row r="5" spans="1:32" ht="143.25" customHeight="1" x14ac:dyDescent="0.25">
      <c r="B5" s="85" t="str">
        <f>IF('Vendor Data entry'!B6="","",'Vendor Data entry'!B6)</f>
        <v>Green Valley, King's Square, South Cowichan, Sims Bay</v>
      </c>
      <c r="C5" s="85" t="str">
        <f>IF('Vendor Data entry'!V6="","",'Vendor Data entry'!V6)</f>
        <v>teaching people how to make things</v>
      </c>
      <c r="D5" s="85" t="str">
        <f>IF('Vendor Data entry'!W6="","",'Vendor Data entry'!W6)</f>
        <v>recipe exchanges</v>
      </c>
      <c r="E5" s="85" t="str">
        <f>IF('Vendor Data entry'!AX6="","",'Vendor Data entry'!AX6)</f>
        <v>none, it's a pretty competitive place</v>
      </c>
      <c r="F5" s="85" t="str">
        <f>IF('Vendor Data entry'!AY6="","",'Vendor Data entry'!AY6)</f>
        <v>6 kinds of corn, Saskatoons</v>
      </c>
      <c r="G5" s="85" t="str">
        <f>IF('Vendor Data entry'!BT6="","",'Vendor Data entry'!BT6)</f>
        <v/>
      </c>
      <c r="H5" s="85" t="str">
        <f>IF('Vendor Data entry'!BU6="","",'Vendor Data entry'!BU6)</f>
        <v/>
      </c>
      <c r="I5" s="85" t="str">
        <f>IF('Vendor Data entry'!CE6="","",'Vendor Data entry'!CE6)</f>
        <v/>
      </c>
      <c r="J5" s="85" t="str">
        <f>IF('Vendor Data entry'!CM6="","",'Vendor Data entry'!CM6)</f>
        <v/>
      </c>
      <c r="K5" s="85"/>
      <c r="L5" s="85"/>
      <c r="M5" s="85"/>
      <c r="N5" s="85"/>
      <c r="O5" s="85"/>
      <c r="P5" s="85"/>
      <c r="Q5" s="85"/>
      <c r="R5" s="85"/>
      <c r="S5" s="85"/>
      <c r="T5" s="85"/>
      <c r="U5" s="85" t="str">
        <f>IF('External Stak. data entry'!D6="","",'External Stak. data entry'!D6)</f>
        <v/>
      </c>
      <c r="V5" s="85" t="str">
        <f>IF('External Stak. data entry'!E6="","",'External Stak. data entry'!E6)</f>
        <v>meet lots of friends there</v>
      </c>
      <c r="W5" s="85" t="str">
        <f>IF('External Stak. data entry'!F6="","",'External Stak. data entry'!F6)</f>
        <v>meet friends, learn about business operations</v>
      </c>
      <c r="X5" s="85" t="str">
        <f>IF('External Stak. data entry'!G6="","",'External Stak. data entry'!G6)</f>
        <v/>
      </c>
      <c r="Y5" s="85" t="str">
        <f>IF('External Stak. data entry'!T6="","",'External Stak. data entry'!T6)</f>
        <v/>
      </c>
      <c r="Z5" s="85" t="str">
        <f>IF('Customer Data entry'!J6="","",'Customer Data entry'!J6)</f>
        <v/>
      </c>
      <c r="AA5" s="85" t="str">
        <f>IF('Customer Data entry'!S6="","",'Customer Data entry'!S6)</f>
        <v>what's in season?</v>
      </c>
      <c r="AB5" s="85" t="str">
        <f>IF('Customer Data entry'!AF6="","",'Customer Data entry'!AF6)</f>
        <v/>
      </c>
    </row>
    <row r="6" spans="1:32" ht="143.25" customHeight="1" x14ac:dyDescent="0.25">
      <c r="B6" s="85" t="str">
        <f>IF('Vendor Data entry'!B7="","",'Vendor Data entry'!B7)</f>
        <v xml:space="preserve">Green Valley (F), Ship Bay Night Mkt (F), </v>
      </c>
      <c r="C6" s="85" t="str">
        <f>IF('Vendor Data entry'!V7="","",'Vendor Data entry'!V7)</f>
        <v>girls who grow up and start buying yarn themselves</v>
      </c>
      <c r="D6" s="85" t="str">
        <f>IF('Vendor Data entry'!W7="","",'Vendor Data entry'!W7)</f>
        <v>meet new people in the community</v>
      </c>
      <c r="E6" s="85" t="str">
        <f>IF('Vendor Data entry'!AX7="","",'Vendor Data entry'!AX7)</f>
        <v/>
      </c>
      <c r="F6" s="85" t="str">
        <f>IF('Vendor Data entry'!AY7="","",'Vendor Data entry'!AY7)</f>
        <v/>
      </c>
      <c r="G6" s="85" t="str">
        <f>IF('Vendor Data entry'!BT7="","",'Vendor Data entry'!BT7)</f>
        <v/>
      </c>
      <c r="H6" s="85" t="str">
        <f>IF('Vendor Data entry'!BU7="","",'Vendor Data entry'!BU7)</f>
        <v/>
      </c>
      <c r="I6" s="85" t="str">
        <f>IF('Vendor Data entry'!CE7="","",'Vendor Data entry'!CE7)</f>
        <v/>
      </c>
      <c r="J6" s="85" t="str">
        <f>IF('Vendor Data entry'!CM7="","",'Vendor Data entry'!CM7)</f>
        <v/>
      </c>
      <c r="K6" s="85"/>
      <c r="L6" s="85"/>
      <c r="M6" s="85"/>
      <c r="N6" s="85"/>
      <c r="O6" s="85"/>
      <c r="P6" s="85"/>
      <c r="Q6" s="85"/>
      <c r="R6" s="85"/>
      <c r="S6" s="85"/>
      <c r="T6" s="85"/>
      <c r="U6" s="85" t="str">
        <f>IF('External Stak. data entry'!D7="","",'External Stak. data entry'!D7)</f>
        <v/>
      </c>
      <c r="V6" s="85" t="str">
        <f>IF('External Stak. data entry'!E7="","",'External Stak. data entry'!E7)</f>
        <v/>
      </c>
      <c r="W6" s="85" t="str">
        <f>IF('External Stak. data entry'!F7="","",'External Stak. data entry'!F7)</f>
        <v/>
      </c>
      <c r="X6" s="85" t="str">
        <f>IF('External Stak. data entry'!G7="","",'External Stak. data entry'!G7)</f>
        <v/>
      </c>
      <c r="Y6" s="85" t="str">
        <f>IF('External Stak. data entry'!T7="","",'External Stak. data entry'!T7)</f>
        <v/>
      </c>
      <c r="Z6" s="85" t="str">
        <f>IF('Customer Data entry'!J7="","",'Customer Data entry'!J7)</f>
        <v/>
      </c>
      <c r="AA6" s="85" t="str">
        <f>IF('Customer Data entry'!S7="","",'Customer Data entry'!S7)</f>
        <v/>
      </c>
      <c r="AB6" s="85" t="str">
        <f>IF('Customer Data entry'!AF7="","",'Customer Data entry'!AF7)</f>
        <v>daughter's dance class is next door</v>
      </c>
    </row>
    <row r="7" spans="1:32" ht="143.25" customHeight="1" x14ac:dyDescent="0.25">
      <c r="B7" s="85" t="str">
        <f>IF('Vendor Data entry'!B8="","",'Vendor Data entry'!B8)</f>
        <v>Green Valley, Govt Square</v>
      </c>
      <c r="C7" s="85" t="str">
        <f>IF('Vendor Data entry'!V8="","",'Vendor Data entry'!V8)</f>
        <v>I sold stuff, it was fun.</v>
      </c>
      <c r="D7" s="85" t="str">
        <f>IF('Vendor Data entry'!W8="","",'Vendor Data entry'!W8)</f>
        <v>built partnership with local school district getting kids on the farm and making yarn</v>
      </c>
      <c r="E7" s="85" t="str">
        <f>IF('Vendor Data entry'!AX8="","",'Vendor Data entry'!AX8)</f>
        <v>socializing</v>
      </c>
      <c r="F7" s="85" t="str">
        <f>IF('Vendor Data entry'!AY8="","",'Vendor Data entry'!AY8)</f>
        <v>alpaca yarns</v>
      </c>
      <c r="G7" s="85" t="str">
        <f>IF('Vendor Data entry'!BT8="","",'Vendor Data entry'!BT8)</f>
        <v/>
      </c>
      <c r="H7" s="85" t="str">
        <f>IF('Vendor Data entry'!BU8="","",'Vendor Data entry'!BU8)</f>
        <v/>
      </c>
      <c r="I7" s="85" t="str">
        <f>IF('Vendor Data entry'!CE8="","",'Vendor Data entry'!CE8)</f>
        <v/>
      </c>
      <c r="J7" s="85" t="str">
        <f>IF('Vendor Data entry'!CM8="","",'Vendor Data entry'!CM8)</f>
        <v/>
      </c>
      <c r="K7" s="85"/>
      <c r="L7" s="85"/>
      <c r="M7" s="85"/>
      <c r="N7" s="85"/>
      <c r="O7" s="85"/>
      <c r="P7" s="85"/>
      <c r="Q7" s="85"/>
      <c r="R7" s="85"/>
      <c r="S7" s="85"/>
      <c r="T7" s="85"/>
      <c r="U7" s="85" t="str">
        <f>IF('External Stak. data entry'!D8="","",'External Stak. data entry'!D8)</f>
        <v>support the organization</v>
      </c>
      <c r="V7" s="85" t="str">
        <f>IF('External Stak. data entry'!E8="","",'External Stak. data entry'!E8)</f>
        <v>brings people out in an informal way</v>
      </c>
      <c r="W7" s="85" t="str">
        <f>IF('External Stak. data entry'!F8="","",'External Stak. data entry'!F8)</f>
        <v/>
      </c>
      <c r="X7" s="85" t="str">
        <f>IF('External Stak. data entry'!G8="","",'External Stak. data entry'!G8)</f>
        <v/>
      </c>
      <c r="Y7" s="85" t="str">
        <f>IF('External Stak. data entry'!T8="","",'External Stak. data entry'!T8)</f>
        <v/>
      </c>
      <c r="Z7" s="85" t="str">
        <f>IF('Customer Data entry'!J8="","",'Customer Data entry'!J8)</f>
        <v/>
      </c>
      <c r="AA7" s="85" t="str">
        <f>IF('Customer Data entry'!S8="","",'Customer Data entry'!S8)</f>
        <v>better parking!</v>
      </c>
      <c r="AB7" s="85" t="str">
        <f>IF('Customer Data entry'!AF8="","",'Customer Data entry'!AF8)</f>
        <v>dog park!</v>
      </c>
    </row>
    <row r="8" spans="1:32" ht="143.25" customHeight="1" x14ac:dyDescent="0.25">
      <c r="B8" s="85" t="str">
        <f>IF('Vendor Data entry'!B9="","",'Vendor Data entry'!B9)</f>
        <v>Green Valley (F), Sidney Summer Mkt, Fernwood mkt, King's Square (formerly Gov't Street Mkt)</v>
      </c>
      <c r="C8" s="85" t="str">
        <f>IF('Vendor Data entry'!V9="","",'Vendor Data entry'!V9)</f>
        <v>Seeing people enjoy themselves</v>
      </c>
      <c r="D8" s="85" t="str">
        <f>IF('Vendor Data entry'!W9="","",'Vendor Data entry'!W9)</f>
        <v>I have met many new friends by being a vendor.</v>
      </c>
      <c r="E8" s="85" t="str">
        <f>IF('Vendor Data entry'!AX9="","",'Vendor Data entry'!AX9)</f>
        <v/>
      </c>
      <c r="F8" s="85" t="str">
        <f>IF('Vendor Data entry'!AY9="","",'Vendor Data entry'!AY9)</f>
        <v/>
      </c>
      <c r="G8" s="85" t="str">
        <f>IF('Vendor Data entry'!BT9="","",'Vendor Data entry'!BT9)</f>
        <v/>
      </c>
      <c r="H8" s="85" t="str">
        <f>IF('Vendor Data entry'!BU9="","",'Vendor Data entry'!BU9)</f>
        <v/>
      </c>
      <c r="I8" s="85" t="str">
        <f>IF('Vendor Data entry'!CE9="","",'Vendor Data entry'!CE9)</f>
        <v/>
      </c>
      <c r="J8" s="85" t="str">
        <f>IF('Vendor Data entry'!CM9="","",'Vendor Data entry'!CM9)</f>
        <v/>
      </c>
      <c r="K8" s="85"/>
      <c r="L8" s="85"/>
      <c r="M8" s="85"/>
      <c r="N8" s="85"/>
      <c r="O8" s="85"/>
      <c r="P8" s="85"/>
      <c r="Q8" s="85"/>
      <c r="R8" s="85"/>
      <c r="S8" s="85"/>
      <c r="T8" s="85"/>
      <c r="U8" s="85" t="str">
        <f>IF('External Stak. data entry'!D9="","",'External Stak. data entry'!D9)</f>
        <v/>
      </c>
      <c r="V8" s="85" t="str">
        <f>IF('External Stak. data entry'!E9="","",'External Stak. data entry'!E9)</f>
        <v/>
      </c>
      <c r="W8" s="85" t="str">
        <f>IF('External Stak. data entry'!F9="","",'External Stak. data entry'!F9)</f>
        <v>get vendors educating my students</v>
      </c>
      <c r="X8" s="85" t="str">
        <f>IF('External Stak. data entry'!G9="","",'External Stak. data entry'!G9)</f>
        <v>publicize market on blog and website</v>
      </c>
      <c r="Y8" s="85" t="str">
        <f>IF('External Stak. data entry'!T9="","",'External Stak. data entry'!T9)</f>
        <v/>
      </c>
      <c r="Z8" s="85" t="str">
        <f>IF('Customer Data entry'!J9="","",'Customer Data entry'!J9)</f>
        <v/>
      </c>
      <c r="AA8" s="85" t="str">
        <f>IF('Customer Data entry'!S9="","",'Customer Data entry'!S9)</f>
        <v>nothing</v>
      </c>
      <c r="AB8" s="85" t="str">
        <f>IF('Customer Data entry'!AF9="","",'Customer Data entry'!AF9)</f>
        <v/>
      </c>
    </row>
    <row r="9" spans="1:32" ht="143.25" customHeight="1" x14ac:dyDescent="0.25">
      <c r="B9" s="85" t="str">
        <f>IF('Vendor Data entry'!B10="","",'Vendor Data entry'!B10)</f>
        <v>Green Valley (F), Hayward (F),  Glendale (F)</v>
      </c>
      <c r="C9" s="85" t="str">
        <f>IF('Vendor Data entry'!V10="","",'Vendor Data entry'!V10)</f>
        <v>Celebrities at the market</v>
      </c>
      <c r="D9" s="85" t="str">
        <f>IF('Vendor Data entry'!W10="","",'Vendor Data entry'!W10)</f>
        <v>They may get to know their neighbours, which can be a very good thing.</v>
      </c>
      <c r="E9" s="85" t="str">
        <f>IF('Vendor Data entry'!AX10="","",'Vendor Data entry'!AX10)</f>
        <v/>
      </c>
      <c r="F9" s="85" t="str">
        <f>IF('Vendor Data entry'!AY10="","",'Vendor Data entry'!AY10)</f>
        <v/>
      </c>
      <c r="G9" s="85" t="str">
        <f>IF('Vendor Data entry'!BT10="","",'Vendor Data entry'!BT10)</f>
        <v/>
      </c>
      <c r="H9" s="85" t="str">
        <f>IF('Vendor Data entry'!BU10="","",'Vendor Data entry'!BU10)</f>
        <v/>
      </c>
      <c r="I9" s="85" t="str">
        <f>IF('Vendor Data entry'!CE10="","",'Vendor Data entry'!CE10)</f>
        <v/>
      </c>
      <c r="J9" s="85" t="str">
        <f>IF('Vendor Data entry'!CM10="","",'Vendor Data entry'!CM10)</f>
        <v/>
      </c>
      <c r="K9" s="85"/>
      <c r="L9" s="85"/>
      <c r="M9" s="85"/>
      <c r="N9" s="85"/>
      <c r="O9" s="85"/>
      <c r="P9" s="85"/>
      <c r="Q9" s="85"/>
      <c r="R9" s="85"/>
      <c r="S9" s="85"/>
      <c r="T9" s="85"/>
      <c r="U9" s="85" t="str">
        <f>IF('External Stak. data entry'!D10="","",'External Stak. data entry'!D10)</f>
        <v>too expensive</v>
      </c>
      <c r="V9" s="85" t="str">
        <f>IF('External Stak. data entry'!E10="","",'External Stak. data entry'!E10)</f>
        <v/>
      </c>
      <c r="W9" s="85" t="str">
        <f>IF('External Stak. data entry'!F10="","",'External Stak. data entry'!F10)</f>
        <v/>
      </c>
      <c r="X9" s="85" t="str">
        <f>IF('External Stak. data entry'!G10="","",'External Stak. data entry'!G10)</f>
        <v/>
      </c>
      <c r="Y9" s="85" t="str">
        <f>IF('External Stak. data entry'!T10="","",'External Stak. data entry'!T10)</f>
        <v/>
      </c>
      <c r="Z9" s="85" t="str">
        <f>IF('Customer Data entry'!J10="","",'Customer Data entry'!J10)</f>
        <v/>
      </c>
      <c r="AA9" s="85" t="str">
        <f>IF('Customer Data entry'!S10="","",'Customer Data entry'!S10)</f>
        <v>more eggs!</v>
      </c>
      <c r="AB9" s="85" t="str">
        <f>IF('Customer Data entry'!AF10="","",'Customer Data entry'!AF10)</f>
        <v/>
      </c>
    </row>
    <row r="10" spans="1:32" ht="143.25" customHeight="1" x14ac:dyDescent="0.25">
      <c r="B10" s="85" t="str">
        <f>IF('Vendor Data entry'!B11="","",'Vendor Data entry'!B11)</f>
        <v>Green Valley, Shipland Mkt</v>
      </c>
      <c r="C10" s="85" t="str">
        <f>IF('Vendor Data entry'!V11="","",'Vendor Data entry'!V11)</f>
        <v/>
      </c>
      <c r="D10" s="85" t="str">
        <f>IF('Vendor Data entry'!W11="","",'Vendor Data entry'!W11)</f>
        <v>You develop relationships with fellow vendors, local neighbours and business owners</v>
      </c>
      <c r="E10" s="85" t="str">
        <f>IF('Vendor Data entry'!AX11="","",'Vendor Data entry'!AX11)</f>
        <v>Sharing contacts</v>
      </c>
      <c r="F10" s="85" t="str">
        <f>IF('Vendor Data entry'!AY11="","",'Vendor Data entry'!AY11)</f>
        <v/>
      </c>
      <c r="G10" s="85" t="str">
        <f>IF('Vendor Data entry'!BT11="","",'Vendor Data entry'!BT11)</f>
        <v/>
      </c>
      <c r="H10" s="85" t="str">
        <f>IF('Vendor Data entry'!BU11="","",'Vendor Data entry'!BU11)</f>
        <v/>
      </c>
      <c r="I10" s="85" t="str">
        <f>IF('Vendor Data entry'!CE11="","",'Vendor Data entry'!CE11)</f>
        <v/>
      </c>
      <c r="J10" s="85" t="str">
        <f>IF('Vendor Data entry'!CM11="","",'Vendor Data entry'!CM11)</f>
        <v/>
      </c>
      <c r="K10" s="85"/>
      <c r="L10" s="85"/>
      <c r="M10" s="85"/>
      <c r="N10" s="85"/>
      <c r="O10" s="85"/>
      <c r="P10" s="85"/>
      <c r="Q10" s="85"/>
      <c r="R10" s="85"/>
      <c r="S10" s="85"/>
      <c r="T10" s="85"/>
      <c r="U10" s="85" t="str">
        <f>IF('External Stak. data entry'!D11="","",'External Stak. data entry'!D11)</f>
        <v/>
      </c>
      <c r="V10" s="85" t="str">
        <f>IF('External Stak. data entry'!E11="","",'External Stak. data entry'!E11)</f>
        <v/>
      </c>
      <c r="W10" s="85" t="str">
        <f>IF('External Stak. data entry'!F11="","",'External Stak. data entry'!F11)</f>
        <v>good exposure to new community members</v>
      </c>
      <c r="X10" s="85" t="str">
        <f>IF('External Stak. data entry'!G11="","",'External Stak. data entry'!G11)</f>
        <v/>
      </c>
      <c r="Y10" s="85" t="str">
        <f>IF('External Stak. data entry'!T11="","",'External Stak. data entry'!T11)</f>
        <v/>
      </c>
      <c r="Z10" s="85" t="str">
        <f>IF('Customer Data entry'!J11="","",'Customer Data entry'!J11)</f>
        <v/>
      </c>
      <c r="AA10" s="85" t="str">
        <f>IF('Customer Data entry'!S11="","",'Customer Data entry'!S11)</f>
        <v/>
      </c>
      <c r="AB10" s="85" t="str">
        <f>IF('Customer Data entry'!AF11="","",'Customer Data entry'!AF11)</f>
        <v>good non-profits have tables</v>
      </c>
    </row>
    <row r="11" spans="1:32" ht="143.25" customHeight="1" x14ac:dyDescent="0.25">
      <c r="B11" s="85" t="str">
        <f>IF('Vendor Data entry'!B12="","",'Vendor Data entry'!B12)</f>
        <v>Green Valley</v>
      </c>
      <c r="C11" s="85" t="str">
        <f>IF('Vendor Data entry'!V12="","",'Vendor Data entry'!V12)</f>
        <v>none</v>
      </c>
      <c r="D11" s="85" t="str">
        <f>IF('Vendor Data entry'!W12="","",'Vendor Data entry'!W12)</f>
        <v>It's so important</v>
      </c>
      <c r="E11" s="85" t="str">
        <f>IF('Vendor Data entry'!AX12="","",'Vendor Data entry'!AX12)</f>
        <v>Problem solving</v>
      </c>
      <c r="F11" s="85" t="str">
        <f>IF('Vendor Data entry'!AY12="","",'Vendor Data entry'!AY12)</f>
        <v/>
      </c>
      <c r="G11" s="85" t="str">
        <f>IF('Vendor Data entry'!BT12="","",'Vendor Data entry'!BT12)</f>
        <v/>
      </c>
      <c r="H11" s="85" t="str">
        <f>IF('Vendor Data entry'!BU12="","",'Vendor Data entry'!BU12)</f>
        <v/>
      </c>
      <c r="I11" s="85" t="str">
        <f>IF('Vendor Data entry'!CE12="","",'Vendor Data entry'!CE12)</f>
        <v/>
      </c>
      <c r="J11" s="85" t="str">
        <f>IF('Vendor Data entry'!CM12="","",'Vendor Data entry'!CM12)</f>
        <v/>
      </c>
      <c r="K11" s="85"/>
      <c r="L11" s="85"/>
      <c r="M11" s="85"/>
      <c r="N11" s="85"/>
      <c r="O11" s="85"/>
      <c r="P11" s="85"/>
      <c r="Q11" s="85"/>
      <c r="R11" s="85"/>
      <c r="S11" s="85"/>
      <c r="T11" s="85"/>
      <c r="U11" s="85" t="str">
        <f>IF('External Stak. data entry'!D12="","",'External Stak. data entry'!D12)</f>
        <v>community connection</v>
      </c>
      <c r="V11" s="85" t="str">
        <f>IF('External Stak. data entry'!E12="","",'External Stak. data entry'!E12)</f>
        <v xml:space="preserve">absolutely! </v>
      </c>
      <c r="W11" s="85" t="str">
        <f>IF('External Stak. data entry'!F12="","",'External Stak. data entry'!F12)</f>
        <v/>
      </c>
      <c r="X11" s="85" t="str">
        <f>IF('External Stak. data entry'!G12="","",'External Stak. data entry'!G12)</f>
        <v/>
      </c>
      <c r="Y11" s="85" t="str">
        <f>IF('External Stak. data entry'!T12="","",'External Stak. data entry'!T12)</f>
        <v/>
      </c>
      <c r="Z11" s="85" t="str">
        <f>IF('Customer Data entry'!J12="","",'Customer Data entry'!J12)</f>
        <v/>
      </c>
      <c r="AA11" s="85" t="str">
        <f>IF('Customer Data entry'!S12="","",'Customer Data entry'!S12)</f>
        <v/>
      </c>
      <c r="AB11" s="85" t="str">
        <f>IF('Customer Data entry'!AF12="","",'Customer Data entry'!AF12)</f>
        <v>learn about local politics</v>
      </c>
    </row>
    <row r="12" spans="1:32" ht="143.25" customHeight="1" x14ac:dyDescent="0.25">
      <c r="B12" s="85" t="str">
        <f>IF('Vendor Data entry'!B13="","",'Vendor Data entry'!B13)</f>
        <v>Green Valley (F), Sims Bay Mkt, Ships Point Night Mkt, Metchosin FM, Peninsula Country Mkt,  Shipland Comm Mkt, Christmas Fair</v>
      </c>
      <c r="C12" s="85" t="str">
        <f>IF('Vendor Data entry'!V13="","",'Vendor Data entry'!V13)</f>
        <v>A restaurant owner bought all my produce</v>
      </c>
      <c r="D12" s="85" t="str">
        <f>IF('Vendor Data entry'!W13="","",'Vendor Data entry'!W13)</f>
        <v>Local residents can shop for food and craft products which gives them a chance to meet new people weekly while contributing to the local economy. This allows vendors to meet customers from around the region that we may not have known prior but also we are able to network through vendors which helps to build a web of communication throughout the community and making it a stronger social network.</v>
      </c>
      <c r="E12" s="85" t="str">
        <f>IF('Vendor Data entry'!AX13="","",'Vendor Data entry'!AX13)</f>
        <v/>
      </c>
      <c r="F12" s="85" t="str">
        <f>IF('Vendor Data entry'!AY13="","",'Vendor Data entry'!AY13)</f>
        <v/>
      </c>
      <c r="G12" s="85" t="str">
        <f>IF('Vendor Data entry'!BT13="","",'Vendor Data entry'!BT13)</f>
        <v/>
      </c>
      <c r="H12" s="85" t="str">
        <f>IF('Vendor Data entry'!BU13="","",'Vendor Data entry'!BU13)</f>
        <v/>
      </c>
      <c r="I12" s="85" t="str">
        <f>IF('Vendor Data entry'!CE13="","",'Vendor Data entry'!CE13)</f>
        <v/>
      </c>
      <c r="J12" s="85" t="str">
        <f>IF('Vendor Data entry'!CM13="","",'Vendor Data entry'!CM13)</f>
        <v/>
      </c>
      <c r="K12" s="85"/>
      <c r="L12" s="85"/>
      <c r="M12" s="85"/>
      <c r="N12" s="85"/>
      <c r="O12" s="85"/>
      <c r="P12" s="85"/>
      <c r="Q12" s="85"/>
      <c r="R12" s="85"/>
      <c r="S12" s="85"/>
      <c r="T12" s="85"/>
      <c r="U12" s="85" t="str">
        <f>IF('External Stak. data entry'!D13="","",'External Stak. data entry'!D13)</f>
        <v/>
      </c>
      <c r="V12" s="85" t="str">
        <f>IF('External Stak. data entry'!E13="","",'External Stak. data entry'!E13)</f>
        <v/>
      </c>
      <c r="W12" s="85" t="str">
        <f>IF('External Stak. data entry'!F13="","",'External Stak. data entry'!F13)</f>
        <v/>
      </c>
      <c r="X12" s="85" t="str">
        <f>IF('External Stak. data entry'!G13="","",'External Stak. data entry'!G13)</f>
        <v>board membership</v>
      </c>
      <c r="Y12" s="85" t="str">
        <f>IF('External Stak. data entry'!T13="","",'External Stak. data entry'!T13)</f>
        <v/>
      </c>
      <c r="Z12" s="85" t="str">
        <f>IF('Customer Data entry'!J13="","",'Customer Data entry'!J13)</f>
        <v/>
      </c>
      <c r="AA12" s="85" t="str">
        <f>IF('Customer Data entry'!S13="","",'Customer Data entry'!S13)</f>
        <v/>
      </c>
      <c r="AB12" s="85" t="str">
        <f>IF('Customer Data entry'!AF13="","",'Customer Data entry'!AF13)</f>
        <v/>
      </c>
    </row>
    <row r="13" spans="1:32" ht="143.25" customHeight="1" x14ac:dyDescent="0.25">
      <c r="B13" s="85" t="str">
        <f>IF('Vendor Data entry'!B14="","",'Vendor Data entry'!B14)</f>
        <v>Green Valley</v>
      </c>
      <c r="C13" s="85" t="str">
        <f>IF('Vendor Data entry'!V14="","",'Vendor Data entry'!V14)</f>
        <v>I love how so many people are really happy!</v>
      </c>
      <c r="D13" s="85" t="str">
        <f>IF('Vendor Data entry'!W14="","",'Vendor Data entry'!W14)</f>
        <v>It is definitely a social event for so many people - something to do every Saturday! I have gotten to know so many people through selling at the market, because they are here every week, and just come by to say hi. When I see people outside of the market, I have some people call me the banbutsu lady, which I reall like! It really makes me feel like a part of the community!</v>
      </c>
      <c r="E13" s="85" t="str">
        <f>IF('Vendor Data entry'!AX14="","",'Vendor Data entry'!AX14)</f>
        <v/>
      </c>
      <c r="F13" s="85" t="str">
        <f>IF('Vendor Data entry'!AY14="","",'Vendor Data entry'!AY14)</f>
        <v/>
      </c>
      <c r="G13" s="85" t="str">
        <f>IF('Vendor Data entry'!BT14="","",'Vendor Data entry'!BT14)</f>
        <v/>
      </c>
      <c r="H13" s="85" t="str">
        <f>IF('Vendor Data entry'!BU14="","",'Vendor Data entry'!BU14)</f>
        <v/>
      </c>
      <c r="I13" s="85" t="str">
        <f>IF('Vendor Data entry'!CE14="","",'Vendor Data entry'!CE14)</f>
        <v/>
      </c>
      <c r="J13" s="85" t="str">
        <f>IF('Vendor Data entry'!CM14="","",'Vendor Data entry'!CM14)</f>
        <v/>
      </c>
      <c r="K13" s="85"/>
      <c r="L13" s="85"/>
      <c r="M13" s="85"/>
      <c r="N13" s="85"/>
      <c r="O13" s="85"/>
      <c r="P13" s="85"/>
      <c r="Q13" s="85"/>
      <c r="R13" s="85"/>
      <c r="S13" s="85"/>
      <c r="T13" s="85"/>
      <c r="U13" s="85" t="str">
        <f>IF('External Stak. data entry'!D14="","",'External Stak. data entry'!D14)</f>
        <v/>
      </c>
      <c r="V13" s="85" t="str">
        <f>IF('External Stak. data entry'!E14="","",'External Stak. data entry'!E14)</f>
        <v/>
      </c>
      <c r="W13" s="85" t="str">
        <f>IF('External Stak. data entry'!F14="","",'External Stak. data entry'!F14)</f>
        <v/>
      </c>
      <c r="X13" s="85" t="str">
        <f>IF('External Stak. data entry'!G14="","",'External Stak. data entry'!G14)</f>
        <v/>
      </c>
      <c r="Y13" s="85" t="str">
        <f>IF('External Stak. data entry'!T14="","",'External Stak. data entry'!T14)</f>
        <v/>
      </c>
      <c r="Z13" s="85" t="str">
        <f>IF('Customer Data entry'!J14="","",'Customer Data entry'!J14)</f>
        <v/>
      </c>
      <c r="AA13" s="85" t="str">
        <f>IF('Customer Data entry'!S14="","",'Customer Data entry'!S14)</f>
        <v/>
      </c>
      <c r="AB13" s="85" t="str">
        <f>IF('Customer Data entry'!AF14="","",'Customer Data entry'!AF14)</f>
        <v/>
      </c>
    </row>
    <row r="14" spans="1:32" ht="143.25" customHeight="1" x14ac:dyDescent="0.25">
      <c r="B14" s="85" t="str">
        <f>IF('Vendor Data entry'!B15="","",'Vendor Data entry'!B15)</f>
        <v>Comox Valley FM (F), Green Valley,  Hayward</v>
      </c>
      <c r="C14" s="85" t="str">
        <f>IF('Vendor Data entry'!V15="","",'Vendor Data entry'!V15)</f>
        <v>none</v>
      </c>
      <c r="D14" s="85" t="str">
        <f>IF('Vendor Data entry'!W15="","",'Vendor Data entry'!W15)</f>
        <v/>
      </c>
      <c r="E14" s="85" t="str">
        <f>IF('Vendor Data entry'!AX15="","",'Vendor Data entry'!AX15)</f>
        <v/>
      </c>
      <c r="F14" s="85" t="str">
        <f>IF('Vendor Data entry'!AY15="","",'Vendor Data entry'!AY15)</f>
        <v/>
      </c>
      <c r="G14" s="85" t="str">
        <f>IF('Vendor Data entry'!BT15="","",'Vendor Data entry'!BT15)</f>
        <v/>
      </c>
      <c r="H14" s="85" t="str">
        <f>IF('Vendor Data entry'!BU15="","",'Vendor Data entry'!BU15)</f>
        <v/>
      </c>
      <c r="I14" s="85" t="str">
        <f>IF('Vendor Data entry'!CE15="","",'Vendor Data entry'!CE15)</f>
        <v/>
      </c>
      <c r="J14" s="85" t="str">
        <f>IF('Vendor Data entry'!CM15="","",'Vendor Data entry'!CM15)</f>
        <v/>
      </c>
      <c r="K14" s="85"/>
      <c r="L14" s="85"/>
      <c r="M14" s="85"/>
      <c r="N14" s="85"/>
      <c r="O14" s="85"/>
      <c r="P14" s="85"/>
      <c r="Q14" s="85"/>
      <c r="R14" s="85"/>
      <c r="S14" s="85"/>
      <c r="T14" s="85"/>
      <c r="U14" s="85" t="str">
        <f>IF('External Stak. data entry'!D15="","",'External Stak. data entry'!D15)</f>
        <v/>
      </c>
      <c r="V14" s="85" t="str">
        <f>IF('External Stak. data entry'!E15="","",'External Stak. data entry'!E15)</f>
        <v/>
      </c>
      <c r="W14" s="85" t="str">
        <f>IF('External Stak. data entry'!F15="","",'External Stak. data entry'!F15)</f>
        <v/>
      </c>
      <c r="X14" s="85" t="str">
        <f>IF('External Stak. data entry'!G15="","",'External Stak. data entry'!G15)</f>
        <v/>
      </c>
      <c r="Y14" s="85" t="str">
        <f>IF('External Stak. data entry'!T15="","",'External Stak. data entry'!T15)</f>
        <v/>
      </c>
      <c r="Z14" s="85" t="str">
        <f>IF('Customer Data entry'!J15="","",'Customer Data entry'!J15)</f>
        <v/>
      </c>
      <c r="AA14" s="85" t="str">
        <f>IF('Customer Data entry'!S15="","",'Customer Data entry'!S15)</f>
        <v/>
      </c>
      <c r="AB14" s="85" t="str">
        <f>IF('Customer Data entry'!AF15="","",'Customer Data entry'!AF15)</f>
        <v/>
      </c>
    </row>
    <row r="15" spans="1:32" ht="143.25" customHeight="1" x14ac:dyDescent="0.25">
      <c r="B15" s="85" t="str">
        <f>IF('Vendor Data entry'!B16="","",'Vendor Data entry'!B16)</f>
        <v>Green Valley, King's Square, Drydon, Filberg</v>
      </c>
      <c r="C15" s="85" t="str">
        <f>IF('Vendor Data entry'!V16="","",'Vendor Data entry'!V16)</f>
        <v/>
      </c>
      <c r="D15" s="85" t="str">
        <f>IF('Vendor Data entry'!W16="","",'Vendor Data entry'!W16)</f>
        <v>The downtown was dead before the market</v>
      </c>
      <c r="E15" s="85" t="str">
        <f>IF('Vendor Data entry'!AX16="","",'Vendor Data entry'!AX16)</f>
        <v/>
      </c>
      <c r="F15" s="85" t="str">
        <f>IF('Vendor Data entry'!AY16="","",'Vendor Data entry'!AY16)</f>
        <v/>
      </c>
      <c r="G15" s="85" t="str">
        <f>IF('Vendor Data entry'!BT16="","",'Vendor Data entry'!BT16)</f>
        <v/>
      </c>
      <c r="H15" s="85" t="str">
        <f>IF('Vendor Data entry'!BU16="","",'Vendor Data entry'!BU16)</f>
        <v/>
      </c>
      <c r="I15" s="85" t="str">
        <f>IF('Vendor Data entry'!CE16="","",'Vendor Data entry'!CE16)</f>
        <v/>
      </c>
      <c r="J15" s="85" t="str">
        <f>IF('Vendor Data entry'!CM16="","",'Vendor Data entry'!CM16)</f>
        <v/>
      </c>
      <c r="K15" s="85"/>
      <c r="L15" s="85"/>
      <c r="M15" s="85"/>
      <c r="N15" s="85"/>
      <c r="O15" s="85"/>
      <c r="P15" s="85"/>
      <c r="Q15" s="85"/>
      <c r="R15" s="85"/>
      <c r="S15" s="85"/>
      <c r="T15" s="85"/>
      <c r="U15" s="85" t="str">
        <f>IF('External Stak. data entry'!D16="","",'External Stak. data entry'!D16)</f>
        <v/>
      </c>
      <c r="V15" s="85" t="str">
        <f>IF('External Stak. data entry'!E16="","",'External Stak. data entry'!E16)</f>
        <v/>
      </c>
      <c r="W15" s="85" t="str">
        <f>IF('External Stak. data entry'!F16="","",'External Stak. data entry'!F16)</f>
        <v/>
      </c>
      <c r="X15" s="85" t="str">
        <f>IF('External Stak. data entry'!G16="","",'External Stak. data entry'!G16)</f>
        <v/>
      </c>
      <c r="Y15" s="85" t="str">
        <f>IF('External Stak. data entry'!T16="","",'External Stak. data entry'!T16)</f>
        <v/>
      </c>
      <c r="Z15" s="85" t="str">
        <f>IF('Customer Data entry'!J16="","",'Customer Data entry'!J16)</f>
        <v/>
      </c>
      <c r="AA15" s="85" t="str">
        <f>IF('Customer Data entry'!S16="","",'Customer Data entry'!S16)</f>
        <v/>
      </c>
      <c r="AB15" s="85" t="str">
        <f>IF('Customer Data entry'!AF16="","",'Customer Data entry'!AF16)</f>
        <v/>
      </c>
    </row>
    <row r="16" spans="1:32" ht="143.25" customHeight="1" x14ac:dyDescent="0.25">
      <c r="B16" s="85" t="str">
        <f>IF('Vendor Data entry'!B17="","",'Vendor Data entry'!B17)</f>
        <v>Green Valley (F)</v>
      </c>
      <c r="C16" s="85" t="str">
        <f>IF('Vendor Data entry'!V17="","",'Vendor Data entry'!V17)</f>
        <v>none</v>
      </c>
      <c r="D16" s="85" t="str">
        <f>IF('Vendor Data entry'!W17="","",'Vendor Data entry'!W17)</f>
        <v>I learn all about my community</v>
      </c>
      <c r="E16" s="85" t="str">
        <f>IF('Vendor Data entry'!AX17="","",'Vendor Data entry'!AX17)</f>
        <v/>
      </c>
      <c r="F16" s="85" t="str">
        <f>IF('Vendor Data entry'!AY17="","",'Vendor Data entry'!AY17)</f>
        <v/>
      </c>
      <c r="G16" s="85" t="str">
        <f>IF('Vendor Data entry'!BT17="","",'Vendor Data entry'!BT17)</f>
        <v/>
      </c>
      <c r="H16" s="85" t="str">
        <f>IF('Vendor Data entry'!BU17="","",'Vendor Data entry'!BU17)</f>
        <v/>
      </c>
      <c r="I16" s="85" t="str">
        <f>IF('Vendor Data entry'!CE17="","",'Vendor Data entry'!CE17)</f>
        <v/>
      </c>
      <c r="J16" s="85" t="str">
        <f>IF('Vendor Data entry'!CM17="","",'Vendor Data entry'!CM17)</f>
        <v/>
      </c>
      <c r="K16" s="85"/>
      <c r="L16" s="85"/>
      <c r="M16" s="85"/>
      <c r="N16" s="85"/>
      <c r="O16" s="85"/>
      <c r="P16" s="85"/>
      <c r="Q16" s="85"/>
      <c r="R16" s="85"/>
      <c r="S16" s="85"/>
      <c r="T16" s="85"/>
      <c r="U16" s="85" t="str">
        <f>IF('External Stak. data entry'!D17="","",'External Stak. data entry'!D17)</f>
        <v/>
      </c>
      <c r="V16" s="85" t="str">
        <f>IF('External Stak. data entry'!E17="","",'External Stak. data entry'!E17)</f>
        <v/>
      </c>
      <c r="W16" s="85" t="str">
        <f>IF('External Stak. data entry'!F17="","",'External Stak. data entry'!F17)</f>
        <v/>
      </c>
      <c r="X16" s="85" t="str">
        <f>IF('External Stak. data entry'!G17="","",'External Stak. data entry'!G17)</f>
        <v/>
      </c>
      <c r="Y16" s="85" t="str">
        <f>IF('External Stak. data entry'!T17="","",'External Stak. data entry'!T17)</f>
        <v/>
      </c>
      <c r="Z16" s="85" t="str">
        <f>IF('Customer Data entry'!J17="","",'Customer Data entry'!J17)</f>
        <v/>
      </c>
      <c r="AA16" s="85" t="str">
        <f>IF('Customer Data entry'!S17="","",'Customer Data entry'!S17)</f>
        <v/>
      </c>
      <c r="AB16" s="85" t="str">
        <f>IF('Customer Data entry'!AF17="","",'Customer Data entry'!AF17)</f>
        <v>sense of place</v>
      </c>
    </row>
    <row r="17" spans="2:28" ht="143.25" customHeight="1" x14ac:dyDescent="0.25">
      <c r="B17" s="85" t="str">
        <f>IF('Vendor Data entry'!B18="","",'Vendor Data entry'!B18)</f>
        <v>Green Valley</v>
      </c>
      <c r="C17" s="85" t="str">
        <f>IF('Vendor Data entry'!V18="","",'Vendor Data entry'!V18)</f>
        <v/>
      </c>
      <c r="D17" s="85" t="str">
        <f>IF('Vendor Data entry'!W18="","",'Vendor Data entry'!W18)</f>
        <v/>
      </c>
      <c r="E17" s="85" t="str">
        <f>IF('Vendor Data entry'!AX18="","",'Vendor Data entry'!AX18)</f>
        <v/>
      </c>
      <c r="F17" s="85" t="str">
        <f>IF('Vendor Data entry'!AY18="","",'Vendor Data entry'!AY18)</f>
        <v/>
      </c>
      <c r="G17" s="85" t="str">
        <f>IF('Vendor Data entry'!BT18="","",'Vendor Data entry'!BT18)</f>
        <v/>
      </c>
      <c r="H17" s="85" t="str">
        <f>IF('Vendor Data entry'!BU18="","",'Vendor Data entry'!BU18)</f>
        <v/>
      </c>
      <c r="I17" s="85" t="str">
        <f>IF('Vendor Data entry'!CE18="","",'Vendor Data entry'!CE18)</f>
        <v/>
      </c>
      <c r="J17" s="85" t="str">
        <f>IF('Vendor Data entry'!CM18="","",'Vendor Data entry'!CM18)</f>
        <v/>
      </c>
      <c r="K17" s="85"/>
      <c r="L17" s="85"/>
      <c r="M17" s="85"/>
      <c r="N17" s="85"/>
      <c r="O17" s="85"/>
      <c r="P17" s="85"/>
      <c r="Q17" s="85"/>
      <c r="R17" s="85"/>
      <c r="S17" s="85"/>
      <c r="T17" s="85"/>
      <c r="U17" s="85" t="str">
        <f>IF('External Stak. data entry'!D18="","",'External Stak. data entry'!D18)</f>
        <v/>
      </c>
      <c r="V17" s="85" t="str">
        <f>IF('External Stak. data entry'!E18="","",'External Stak. data entry'!E18)</f>
        <v/>
      </c>
      <c r="W17" s="85" t="str">
        <f>IF('External Stak. data entry'!F18="","",'External Stak. data entry'!F18)</f>
        <v/>
      </c>
      <c r="X17" s="85" t="str">
        <f>IF('External Stak. data entry'!G18="","",'External Stak. data entry'!G18)</f>
        <v/>
      </c>
      <c r="Y17" s="85" t="str">
        <f>IF('External Stak. data entry'!T18="","",'External Stak. data entry'!T18)</f>
        <v/>
      </c>
      <c r="Z17" s="85" t="str">
        <f>IF('Customer Data entry'!J18="","",'Customer Data entry'!J18)</f>
        <v/>
      </c>
      <c r="AA17" s="85" t="str">
        <f>IF('Customer Data entry'!S18="","",'Customer Data entry'!S18)</f>
        <v/>
      </c>
      <c r="AB17" s="85" t="str">
        <f>IF('Customer Data entry'!AF18="","",'Customer Data entry'!AF18)</f>
        <v/>
      </c>
    </row>
    <row r="18" spans="2:28" ht="143.25" customHeight="1" x14ac:dyDescent="0.25">
      <c r="B18" s="85" t="str">
        <f>IF('Vendor Data entry'!B19="","",'Vendor Data entry'!B19)</f>
        <v>Green Valley</v>
      </c>
      <c r="C18" s="85" t="str">
        <f>IF('Vendor Data entry'!V19="","",'Vendor Data entry'!V19)</f>
        <v>The children</v>
      </c>
      <c r="D18" s="85" t="str">
        <f>IF('Vendor Data entry'!W19="","",'Vendor Data entry'!W19)</f>
        <v/>
      </c>
      <c r="E18" s="85" t="str">
        <f>IF('Vendor Data entry'!AX19="","",'Vendor Data entry'!AX19)</f>
        <v/>
      </c>
      <c r="F18" s="85" t="str">
        <f>IF('Vendor Data entry'!AY19="","",'Vendor Data entry'!AY19)</f>
        <v/>
      </c>
      <c r="G18" s="85" t="str">
        <f>IF('Vendor Data entry'!BT19="","",'Vendor Data entry'!BT19)</f>
        <v/>
      </c>
      <c r="H18" s="85" t="str">
        <f>IF('Vendor Data entry'!BU19="","",'Vendor Data entry'!BU19)</f>
        <v/>
      </c>
      <c r="I18" s="85" t="str">
        <f>IF('Vendor Data entry'!CE19="","",'Vendor Data entry'!CE19)</f>
        <v/>
      </c>
      <c r="J18" s="85" t="str">
        <f>IF('Vendor Data entry'!CM19="","",'Vendor Data entry'!CM19)</f>
        <v/>
      </c>
      <c r="K18" s="85"/>
      <c r="L18" s="85"/>
      <c r="M18" s="85"/>
      <c r="N18" s="85"/>
      <c r="O18" s="85"/>
      <c r="P18" s="85"/>
      <c r="Q18" s="85"/>
      <c r="R18" s="85"/>
      <c r="S18" s="85"/>
      <c r="T18" s="85"/>
      <c r="U18" s="85" t="str">
        <f>IF('External Stak. data entry'!D19="","",'External Stak. data entry'!D19)</f>
        <v/>
      </c>
      <c r="V18" s="85" t="str">
        <f>IF('External Stak. data entry'!E19="","",'External Stak. data entry'!E19)</f>
        <v/>
      </c>
      <c r="W18" s="85" t="str">
        <f>IF('External Stak. data entry'!F19="","",'External Stak. data entry'!F19)</f>
        <v/>
      </c>
      <c r="X18" s="85" t="str">
        <f>IF('External Stak. data entry'!G19="","",'External Stak. data entry'!G19)</f>
        <v/>
      </c>
      <c r="Y18" s="85" t="str">
        <f>IF('External Stak. data entry'!T19="","",'External Stak. data entry'!T19)</f>
        <v/>
      </c>
      <c r="Z18" s="85" t="str">
        <f>IF('Customer Data entry'!J19="","",'Customer Data entry'!J19)</f>
        <v/>
      </c>
      <c r="AA18" s="85" t="str">
        <f>IF('Customer Data entry'!S19="","",'Customer Data entry'!S19)</f>
        <v/>
      </c>
      <c r="AB18" s="85" t="str">
        <f>IF('Customer Data entry'!AF19="","",'Customer Data entry'!AF19)</f>
        <v/>
      </c>
    </row>
    <row r="19" spans="2:28" ht="143.25" customHeight="1" x14ac:dyDescent="0.25">
      <c r="B19" s="85" t="str">
        <f>IF('Vendor Data entry'!B20="","",'Vendor Data entry'!B20)</f>
        <v>Green Valley, Sims Bay</v>
      </c>
      <c r="C19" s="85" t="str">
        <f>IF('Vendor Data entry'!V20="","",'Vendor Data entry'!V20)</f>
        <v>A restaurant owner bought all my produce</v>
      </c>
      <c r="D19" s="85" t="str">
        <f>IF('Vendor Data entry'!W20="","",'Vendor Data entry'!W20)</f>
        <v>It's for people who value local economy gather together and enjoy each others' company.</v>
      </c>
      <c r="E19" s="85" t="str">
        <f>IF('Vendor Data entry'!AX20="","",'Vendor Data entry'!AX20)</f>
        <v/>
      </c>
      <c r="F19" s="85" t="str">
        <f>IF('Vendor Data entry'!AY20="","",'Vendor Data entry'!AY20)</f>
        <v/>
      </c>
      <c r="G19" s="85" t="str">
        <f>IF('Vendor Data entry'!BT20="","",'Vendor Data entry'!BT20)</f>
        <v/>
      </c>
      <c r="H19" s="85" t="str">
        <f>IF('Vendor Data entry'!BU20="","",'Vendor Data entry'!BU20)</f>
        <v/>
      </c>
      <c r="I19" s="85" t="str">
        <f>IF('Vendor Data entry'!CE20="","",'Vendor Data entry'!CE20)</f>
        <v/>
      </c>
      <c r="J19" s="85" t="str">
        <f>IF('Vendor Data entry'!CM20="","",'Vendor Data entry'!CM20)</f>
        <v/>
      </c>
      <c r="K19" s="85"/>
      <c r="L19" s="85"/>
      <c r="M19" s="85"/>
      <c r="N19" s="85"/>
      <c r="O19" s="85"/>
      <c r="P19" s="85"/>
      <c r="Q19" s="85"/>
      <c r="R19" s="85"/>
      <c r="S19" s="85"/>
      <c r="T19" s="85"/>
      <c r="U19" s="85" t="str">
        <f>IF('External Stak. data entry'!D20="","",'External Stak. data entry'!D20)</f>
        <v/>
      </c>
      <c r="V19" s="85" t="str">
        <f>IF('External Stak. data entry'!E20="","",'External Stak. data entry'!E20)</f>
        <v/>
      </c>
      <c r="W19" s="85" t="str">
        <f>IF('External Stak. data entry'!F20="","",'External Stak. data entry'!F20)</f>
        <v/>
      </c>
      <c r="X19" s="85" t="str">
        <f>IF('External Stak. data entry'!G20="","",'External Stak. data entry'!G20)</f>
        <v/>
      </c>
      <c r="Y19" s="85" t="str">
        <f>IF('External Stak. data entry'!T20="","",'External Stak. data entry'!T20)</f>
        <v/>
      </c>
      <c r="Z19" s="85" t="str">
        <f>IF('Customer Data entry'!J20="","",'Customer Data entry'!J20)</f>
        <v/>
      </c>
      <c r="AA19" s="85" t="str">
        <f>IF('Customer Data entry'!S20="","",'Customer Data entry'!S20)</f>
        <v/>
      </c>
      <c r="AB19" s="85" t="str">
        <f>IF('Customer Data entry'!AF20="","",'Customer Data entry'!AF20)</f>
        <v>sharing the land's bounty, not wasting resources</v>
      </c>
    </row>
    <row r="20" spans="2:28" ht="143.25" customHeight="1" x14ac:dyDescent="0.25">
      <c r="B20" s="85" t="str">
        <f>IF('Vendor Data entry'!B21="","",'Vendor Data entry'!B21)</f>
        <v>Green Valley</v>
      </c>
      <c r="C20" s="85" t="str">
        <f>IF('Vendor Data entry'!V21="","",'Vendor Data entry'!V21)</f>
        <v/>
      </c>
      <c r="D20" s="85" t="str">
        <f>IF('Vendor Data entry'!W21="","",'Vendor Data entry'!W21)</f>
        <v>I learn all about my community</v>
      </c>
      <c r="E20" s="85" t="str">
        <f>IF('Vendor Data entry'!AX21="","",'Vendor Data entry'!AX21)</f>
        <v/>
      </c>
      <c r="F20" s="85" t="str">
        <f>IF('Vendor Data entry'!AY21="","",'Vendor Data entry'!AY21)</f>
        <v/>
      </c>
      <c r="G20" s="85" t="str">
        <f>IF('Vendor Data entry'!BT21="","",'Vendor Data entry'!BT21)</f>
        <v/>
      </c>
      <c r="H20" s="85" t="str">
        <f>IF('Vendor Data entry'!BU21="","",'Vendor Data entry'!BU21)</f>
        <v/>
      </c>
      <c r="I20" s="85" t="str">
        <f>IF('Vendor Data entry'!CE21="","",'Vendor Data entry'!CE21)</f>
        <v/>
      </c>
      <c r="J20" s="85" t="str">
        <f>IF('Vendor Data entry'!CM21="","",'Vendor Data entry'!CM21)</f>
        <v/>
      </c>
      <c r="K20" s="85"/>
      <c r="L20" s="85"/>
      <c r="M20" s="85"/>
      <c r="N20" s="85"/>
      <c r="O20" s="85"/>
      <c r="P20" s="85"/>
      <c r="Q20" s="85"/>
      <c r="R20" s="85"/>
      <c r="S20" s="85"/>
      <c r="T20" s="85"/>
      <c r="U20" s="85" t="str">
        <f>IF('External Stak. data entry'!D21="","",'External Stak. data entry'!D21)</f>
        <v/>
      </c>
      <c r="V20" s="85" t="str">
        <f>IF('External Stak. data entry'!E21="","",'External Stak. data entry'!E21)</f>
        <v/>
      </c>
      <c r="W20" s="85" t="str">
        <f>IF('External Stak. data entry'!F21="","",'External Stak. data entry'!F21)</f>
        <v/>
      </c>
      <c r="X20" s="85" t="str">
        <f>IF('External Stak. data entry'!G21="","",'External Stak. data entry'!G21)</f>
        <v/>
      </c>
      <c r="Y20" s="85" t="str">
        <f>IF('External Stak. data entry'!T21="","",'External Stak. data entry'!T21)</f>
        <v/>
      </c>
      <c r="Z20" s="85" t="str">
        <f>IF('Customer Data entry'!J21="","",'Customer Data entry'!J21)</f>
        <v/>
      </c>
      <c r="AA20" s="85" t="str">
        <f>IF('Customer Data entry'!S21="","",'Customer Data entry'!S21)</f>
        <v/>
      </c>
      <c r="AB20" s="85" t="str">
        <f>IF('Customer Data entry'!AF21="","",'Customer Data entry'!AF21)</f>
        <v/>
      </c>
    </row>
    <row r="21" spans="2:28" ht="143.25" customHeight="1" x14ac:dyDescent="0.25">
      <c r="B21" s="85" t="str">
        <f>IF('Vendor Data entry'!B22="","",'Vendor Data entry'!B22)</f>
        <v>Green Valley</v>
      </c>
      <c r="C21" s="85" t="str">
        <f>IF('Vendor Data entry'!V22="","",'Vendor Data entry'!V22)</f>
        <v/>
      </c>
      <c r="D21" s="85" t="str">
        <f>IF('Vendor Data entry'!W22="","",'Vendor Data entry'!W22)</f>
        <v/>
      </c>
      <c r="E21" s="85" t="str">
        <f>IF('Vendor Data entry'!AX22="","",'Vendor Data entry'!AX22)</f>
        <v/>
      </c>
      <c r="F21" s="85" t="str">
        <f>IF('Vendor Data entry'!AY22="","",'Vendor Data entry'!AY22)</f>
        <v/>
      </c>
      <c r="G21" s="85" t="str">
        <f>IF('Vendor Data entry'!BT22="","",'Vendor Data entry'!BT22)</f>
        <v/>
      </c>
      <c r="H21" s="85" t="str">
        <f>IF('Vendor Data entry'!BU22="","",'Vendor Data entry'!BU22)</f>
        <v/>
      </c>
      <c r="I21" s="85" t="str">
        <f>IF('Vendor Data entry'!CE22="","",'Vendor Data entry'!CE22)</f>
        <v/>
      </c>
      <c r="J21" s="85" t="str">
        <f>IF('Vendor Data entry'!CM22="","",'Vendor Data entry'!CM22)</f>
        <v/>
      </c>
      <c r="K21" s="85"/>
      <c r="L21" s="85"/>
      <c r="M21" s="85"/>
      <c r="N21" s="85"/>
      <c r="O21" s="85"/>
      <c r="P21" s="85"/>
      <c r="Q21" s="85"/>
      <c r="R21" s="85"/>
      <c r="S21" s="85"/>
      <c r="T21" s="85"/>
      <c r="U21" s="85" t="str">
        <f>IF('External Stak. data entry'!D22="","",'External Stak. data entry'!D22)</f>
        <v/>
      </c>
      <c r="V21" s="85" t="str">
        <f>IF('External Stak. data entry'!E22="","",'External Stak. data entry'!E22)</f>
        <v/>
      </c>
      <c r="W21" s="85" t="str">
        <f>IF('External Stak. data entry'!F22="","",'External Stak. data entry'!F22)</f>
        <v/>
      </c>
      <c r="X21" s="85" t="str">
        <f>IF('External Stak. data entry'!G22="","",'External Stak. data entry'!G22)</f>
        <v/>
      </c>
      <c r="Y21" s="85" t="str">
        <f>IF('External Stak. data entry'!T22="","",'External Stak. data entry'!T22)</f>
        <v/>
      </c>
      <c r="Z21" s="85" t="str">
        <f>IF('Customer Data entry'!J22="","",'Customer Data entry'!J22)</f>
        <v/>
      </c>
      <c r="AA21" s="85" t="str">
        <f>IF('Customer Data entry'!S22="","",'Customer Data entry'!S22)</f>
        <v/>
      </c>
      <c r="AB21" s="85" t="str">
        <f>IF('Customer Data entry'!AF22="","",'Customer Data entry'!AF22)</f>
        <v/>
      </c>
    </row>
    <row r="22" spans="2:28" ht="143.25" customHeight="1" x14ac:dyDescent="0.25">
      <c r="B22" s="85" t="str">
        <f>IF('Vendor Data entry'!B23="","",'Vendor Data entry'!B23)</f>
        <v>Green Valley, Drydon FM, Sidney Summer Mkt, Christmas Chaos - Drydon, Bay Craft Fair, Green Valley holiday Mkt</v>
      </c>
      <c r="C22" s="85" t="str">
        <f>IF('Vendor Data entry'!V23="","",'Vendor Data entry'!V23)</f>
        <v/>
      </c>
      <c r="D22" s="85" t="str">
        <f>IF('Vendor Data entry'!W23="","",'Vendor Data entry'!W23)</f>
        <v>yoga on the grass</v>
      </c>
      <c r="E22" s="85" t="str">
        <f>IF('Vendor Data entry'!AX23="","",'Vendor Data entry'!AX23)</f>
        <v>What products they have at what time of the year.</v>
      </c>
      <c r="F22" s="85" t="str">
        <f>IF('Vendor Data entry'!AY23="","",'Vendor Data entry'!AY23)</f>
        <v/>
      </c>
      <c r="G22" s="85" t="str">
        <f>IF('Vendor Data entry'!BT23="","",'Vendor Data entry'!BT23)</f>
        <v/>
      </c>
      <c r="H22" s="85" t="str">
        <f>IF('Vendor Data entry'!BU23="","",'Vendor Data entry'!BU23)</f>
        <v/>
      </c>
      <c r="I22" s="85" t="str">
        <f>IF('Vendor Data entry'!CE23="","",'Vendor Data entry'!CE23)</f>
        <v/>
      </c>
      <c r="J22" s="85" t="str">
        <f>IF('Vendor Data entry'!CM23="","",'Vendor Data entry'!CM23)</f>
        <v/>
      </c>
      <c r="K22" s="85"/>
      <c r="L22" s="85"/>
      <c r="M22" s="85"/>
      <c r="N22" s="85"/>
      <c r="O22" s="85"/>
      <c r="P22" s="85"/>
      <c r="Q22" s="85"/>
      <c r="R22" s="85"/>
      <c r="S22" s="85"/>
      <c r="T22" s="85"/>
      <c r="U22" s="85" t="str">
        <f>IF('External Stak. data entry'!D23="","",'External Stak. data entry'!D23)</f>
        <v/>
      </c>
      <c r="V22" s="85" t="str">
        <f>IF('External Stak. data entry'!E23="","",'External Stak. data entry'!E23)</f>
        <v/>
      </c>
      <c r="W22" s="85" t="str">
        <f>IF('External Stak. data entry'!F23="","",'External Stak. data entry'!F23)</f>
        <v/>
      </c>
      <c r="X22" s="85" t="str">
        <f>IF('External Stak. data entry'!G23="","",'External Stak. data entry'!G23)</f>
        <v/>
      </c>
      <c r="Y22" s="85" t="str">
        <f>IF('External Stak. data entry'!T23="","",'External Stak. data entry'!T23)</f>
        <v/>
      </c>
      <c r="Z22" s="85" t="str">
        <f>IF('Customer Data entry'!J23="","",'Customer Data entry'!J23)</f>
        <v/>
      </c>
      <c r="AA22" s="85" t="str">
        <f>IF('Customer Data entry'!S23="","",'Customer Data entry'!S23)</f>
        <v/>
      </c>
      <c r="AB22" s="85" t="str">
        <f>IF('Customer Data entry'!AF23="","",'Customer Data entry'!AF23)</f>
        <v/>
      </c>
    </row>
    <row r="23" spans="2:28" ht="143.25" customHeight="1" x14ac:dyDescent="0.25">
      <c r="B23" s="85" t="str">
        <f>IF('Vendor Data entry'!B24="","",'Vendor Data entry'!B24)</f>
        <v>Green Valley (F), Sims Bay (F), King's Square (F)</v>
      </c>
      <c r="C23" s="85" t="str">
        <f>IF('Vendor Data entry'!V24="","",'Vendor Data entry'!V24)</f>
        <v/>
      </c>
      <c r="D23" s="85" t="str">
        <f>IF('Vendor Data entry'!W24="","",'Vendor Data entry'!W24)</f>
        <v/>
      </c>
      <c r="E23" s="85" t="str">
        <f>IF('Vendor Data entry'!AX24="","",'Vendor Data entry'!AX24)</f>
        <v/>
      </c>
      <c r="F23" s="85" t="str">
        <f>IF('Vendor Data entry'!AY24="","",'Vendor Data entry'!AY24)</f>
        <v/>
      </c>
      <c r="G23" s="85" t="str">
        <f>IF('Vendor Data entry'!BT24="","",'Vendor Data entry'!BT24)</f>
        <v/>
      </c>
      <c r="H23" s="85" t="str">
        <f>IF('Vendor Data entry'!BU24="","",'Vendor Data entry'!BU24)</f>
        <v/>
      </c>
      <c r="I23" s="85" t="str">
        <f>IF('Vendor Data entry'!CE24="","",'Vendor Data entry'!CE24)</f>
        <v/>
      </c>
      <c r="J23" s="85" t="str">
        <f>IF('Vendor Data entry'!CM24="","",'Vendor Data entry'!CM24)</f>
        <v/>
      </c>
      <c r="K23" s="85"/>
      <c r="L23" s="85"/>
      <c r="M23" s="85"/>
      <c r="N23" s="85"/>
      <c r="O23" s="85"/>
      <c r="P23" s="85"/>
      <c r="Q23" s="85"/>
      <c r="R23" s="85"/>
      <c r="S23" s="85"/>
      <c r="T23" s="85"/>
      <c r="U23" s="85" t="str">
        <f>IF('External Stak. data entry'!D24="","",'External Stak. data entry'!D24)</f>
        <v/>
      </c>
      <c r="V23" s="85" t="str">
        <f>IF('External Stak. data entry'!E24="","",'External Stak. data entry'!E24)</f>
        <v/>
      </c>
      <c r="W23" s="85" t="str">
        <f>IF('External Stak. data entry'!F24="","",'External Stak. data entry'!F24)</f>
        <v/>
      </c>
      <c r="X23" s="85" t="str">
        <f>IF('External Stak. data entry'!G24="","",'External Stak. data entry'!G24)</f>
        <v/>
      </c>
      <c r="Y23" s="85" t="str">
        <f>IF('External Stak. data entry'!T24="","",'External Stak. data entry'!T24)</f>
        <v/>
      </c>
      <c r="Z23" s="85" t="str">
        <f>IF('Customer Data entry'!J24="","",'Customer Data entry'!J24)</f>
        <v/>
      </c>
      <c r="AA23" s="85" t="str">
        <f>IF('Customer Data entry'!S24="","",'Customer Data entry'!S24)</f>
        <v/>
      </c>
      <c r="AB23" s="85" t="str">
        <f>IF('Customer Data entry'!AF24="","",'Customer Data entry'!AF24)</f>
        <v/>
      </c>
    </row>
    <row r="24" spans="2:28" ht="143.25" customHeight="1" x14ac:dyDescent="0.25">
      <c r="B24" s="85" t="str">
        <f>IF('Vendor Data entry'!B25="","",'Vendor Data entry'!B25)</f>
        <v>Green Valley</v>
      </c>
      <c r="C24" s="85" t="str">
        <f>IF('Vendor Data entry'!V25="","",'Vendor Data entry'!V25)</f>
        <v>none</v>
      </c>
      <c r="D24" s="85" t="str">
        <f>IF('Vendor Data entry'!W25="","",'Vendor Data entry'!W25)</f>
        <v>The crowds in the summer are amazing and people stick around</v>
      </c>
      <c r="E24" s="85" t="str">
        <f>IF('Vendor Data entry'!AX25="","",'Vendor Data entry'!AX25)</f>
        <v/>
      </c>
      <c r="F24" s="85" t="str">
        <f>IF('Vendor Data entry'!AY25="","",'Vendor Data entry'!AY25)</f>
        <v/>
      </c>
      <c r="G24" s="85" t="str">
        <f>IF('Vendor Data entry'!BT25="","",'Vendor Data entry'!BT25)</f>
        <v/>
      </c>
      <c r="H24" s="85" t="str">
        <f>IF('Vendor Data entry'!BU25="","",'Vendor Data entry'!BU25)</f>
        <v/>
      </c>
      <c r="I24" s="85" t="str">
        <f>IF('Vendor Data entry'!CE25="","",'Vendor Data entry'!CE25)</f>
        <v/>
      </c>
      <c r="J24" s="85" t="str">
        <f>IF('Vendor Data entry'!CM25="","",'Vendor Data entry'!CM25)</f>
        <v/>
      </c>
      <c r="K24" s="85"/>
      <c r="L24" s="85"/>
      <c r="M24" s="85"/>
      <c r="N24" s="85"/>
      <c r="O24" s="85"/>
      <c r="P24" s="85"/>
      <c r="Q24" s="85"/>
      <c r="R24" s="85"/>
      <c r="S24" s="85"/>
      <c r="T24" s="85"/>
      <c r="U24" s="85" t="str">
        <f>IF('External Stak. data entry'!D25="","",'External Stak. data entry'!D25)</f>
        <v/>
      </c>
      <c r="V24" s="85" t="str">
        <f>IF('External Stak. data entry'!E25="","",'External Stak. data entry'!E25)</f>
        <v/>
      </c>
      <c r="W24" s="85" t="str">
        <f>IF('External Stak. data entry'!F25="","",'External Stak. data entry'!F25)</f>
        <v/>
      </c>
      <c r="X24" s="85" t="str">
        <f>IF('External Stak. data entry'!G25="","",'External Stak. data entry'!G25)</f>
        <v/>
      </c>
      <c r="Y24" s="85" t="str">
        <f>IF('External Stak. data entry'!T25="","",'External Stak. data entry'!T25)</f>
        <v/>
      </c>
      <c r="Z24" s="85" t="str">
        <f>IF('Customer Data entry'!J25="","",'Customer Data entry'!J25)</f>
        <v/>
      </c>
      <c r="AA24" s="85" t="str">
        <f>IF('Customer Data entry'!S25="","",'Customer Data entry'!S25)</f>
        <v/>
      </c>
      <c r="AB24" s="85" t="str">
        <f>IF('Customer Data entry'!AF25="","",'Customer Data entry'!AF25)</f>
        <v/>
      </c>
    </row>
    <row r="25" spans="2:28" ht="143.25" customHeight="1" x14ac:dyDescent="0.25">
      <c r="B25" s="85" t="str">
        <f>IF('Vendor Data entry'!B26="","",'Vendor Data entry'!B26)</f>
        <v>Green Valley, Shipland Mkt</v>
      </c>
      <c r="C25" s="85" t="str">
        <f>IF('Vendor Data entry'!V26="","",'Vendor Data entry'!V26)</f>
        <v>Customer on a unicycle</v>
      </c>
      <c r="D25" s="85" t="str">
        <f>IF('Vendor Data entry'!W26="","",'Vendor Data entry'!W26)</f>
        <v/>
      </c>
      <c r="E25" s="85" t="str">
        <f>IF('Vendor Data entry'!AX26="","",'Vendor Data entry'!AX26)</f>
        <v>Marketing support</v>
      </c>
      <c r="F25" s="85" t="str">
        <f>IF('Vendor Data entry'!AY26="","",'Vendor Data entry'!AY26)</f>
        <v/>
      </c>
      <c r="G25" s="85" t="str">
        <f>IF('Vendor Data entry'!BT26="","",'Vendor Data entry'!BT26)</f>
        <v/>
      </c>
      <c r="H25" s="85" t="str">
        <f>IF('Vendor Data entry'!BU26="","",'Vendor Data entry'!BU26)</f>
        <v/>
      </c>
      <c r="I25" s="85" t="str">
        <f>IF('Vendor Data entry'!CE26="","",'Vendor Data entry'!CE26)</f>
        <v/>
      </c>
      <c r="J25" s="85" t="str">
        <f>IF('Vendor Data entry'!CM26="","",'Vendor Data entry'!CM26)</f>
        <v/>
      </c>
      <c r="K25" s="85"/>
      <c r="L25" s="85"/>
      <c r="M25" s="85"/>
      <c r="N25" s="85"/>
      <c r="O25" s="85"/>
      <c r="P25" s="85"/>
      <c r="Q25" s="85"/>
      <c r="R25" s="85"/>
      <c r="S25" s="85"/>
      <c r="T25" s="85"/>
      <c r="U25" s="85" t="str">
        <f>IF('External Stak. data entry'!D26="","",'External Stak. data entry'!D26)</f>
        <v/>
      </c>
      <c r="V25" s="85" t="str">
        <f>IF('External Stak. data entry'!E26="","",'External Stak. data entry'!E26)</f>
        <v/>
      </c>
      <c r="W25" s="85" t="str">
        <f>IF('External Stak. data entry'!F26="","",'External Stak. data entry'!F26)</f>
        <v/>
      </c>
      <c r="X25" s="85" t="str">
        <f>IF('External Stak. data entry'!G26="","",'External Stak. data entry'!G26)</f>
        <v/>
      </c>
      <c r="Y25" s="85" t="str">
        <f>IF('External Stak. data entry'!T26="","",'External Stak. data entry'!T26)</f>
        <v/>
      </c>
      <c r="Z25" s="85" t="str">
        <f>IF('Customer Data entry'!J26="","",'Customer Data entry'!J26)</f>
        <v/>
      </c>
      <c r="AA25" s="85" t="str">
        <f>IF('Customer Data entry'!S26="","",'Customer Data entry'!S26)</f>
        <v/>
      </c>
      <c r="AB25" s="85" t="str">
        <f>IF('Customer Data entry'!AF26="","",'Customer Data entry'!AF26)</f>
        <v/>
      </c>
    </row>
    <row r="26" spans="2:28" ht="143.25" customHeight="1" x14ac:dyDescent="0.25">
      <c r="B26" s="85" t="str">
        <f>IF('Vendor Data entry'!B27="","",'Vendor Data entry'!B27)</f>
        <v>Green Valley, sometimes Fields Feast Day</v>
      </c>
      <c r="C26" s="85" t="str">
        <f>IF('Vendor Data entry'!V27="","",'Vendor Data entry'!V27)</f>
        <v>A family reunion party swamped my stall</v>
      </c>
      <c r="D26" s="85" t="str">
        <f>IF('Vendor Data entry'!W27="","",'Vendor Data entry'!W27)</f>
        <v/>
      </c>
      <c r="E26" s="85" t="str">
        <f>IF('Vendor Data entry'!AX27="","",'Vendor Data entry'!AX27)</f>
        <v>How to best display your goods</v>
      </c>
      <c r="F26" s="85" t="str">
        <f>IF('Vendor Data entry'!AY27="","",'Vendor Data entry'!AY27)</f>
        <v/>
      </c>
      <c r="G26" s="85" t="str">
        <f>IF('Vendor Data entry'!BT27="","",'Vendor Data entry'!BT27)</f>
        <v>IOPA, COABC</v>
      </c>
      <c r="H26" s="85" t="str">
        <f>IF('Vendor Data entry'!BU27="","",'Vendor Data entry'!BU27)</f>
        <v>We have been Certified Organic since 1994 because we believe that is the best way to produce good, healthy food and is also good for the environment.</v>
      </c>
      <c r="I26" s="85" t="str">
        <f>IF('Vendor Data entry'!CE27="","",'Vendor Data entry'!CE27)</f>
        <v>within 60 km</v>
      </c>
      <c r="J26" s="85" t="str">
        <f>IF('Vendor Data entry'!CM27="","",'Vendor Data entry'!CM27)</f>
        <v/>
      </c>
      <c r="K26" s="85"/>
      <c r="L26" s="85"/>
      <c r="M26" s="85"/>
      <c r="N26" s="85"/>
      <c r="O26" s="85"/>
      <c r="P26" s="85"/>
      <c r="Q26" s="85"/>
      <c r="R26" s="85"/>
      <c r="S26" s="85"/>
      <c r="T26" s="85"/>
      <c r="U26" s="85" t="str">
        <f>IF('External Stak. data entry'!D27="","",'External Stak. data entry'!D27)</f>
        <v/>
      </c>
      <c r="V26" s="85" t="str">
        <f>IF('External Stak. data entry'!E27="","",'External Stak. data entry'!E27)</f>
        <v/>
      </c>
      <c r="W26" s="85" t="str">
        <f>IF('External Stak. data entry'!F27="","",'External Stak. data entry'!F27)</f>
        <v/>
      </c>
      <c r="X26" s="85" t="str">
        <f>IF('External Stak. data entry'!G27="","",'External Stak. data entry'!G27)</f>
        <v/>
      </c>
      <c r="Y26" s="85" t="str">
        <f>IF('External Stak. data entry'!T27="","",'External Stak. data entry'!T27)</f>
        <v/>
      </c>
      <c r="Z26" s="85" t="str">
        <f>IF('Customer Data entry'!J27="","",'Customer Data entry'!J27)</f>
        <v/>
      </c>
      <c r="AA26" s="85" t="str">
        <f>IF('Customer Data entry'!S27="","",'Customer Data entry'!S27)</f>
        <v/>
      </c>
      <c r="AB26" s="85" t="str">
        <f>IF('Customer Data entry'!AF27="","",'Customer Data entry'!AF27)</f>
        <v/>
      </c>
    </row>
    <row r="27" spans="2:28" ht="143.25" customHeight="1" x14ac:dyDescent="0.25">
      <c r="B27" s="85" t="str">
        <f>IF('Vendor Data entry'!B28="","",'Vendor Data entry'!B28)</f>
        <v>Cawston Crossing Mkt (F), Green Valley (F)</v>
      </c>
      <c r="C27" s="85" t="str">
        <f>IF('Vendor Data entry'!V28="","",'Vendor Data entry'!V28)</f>
        <v/>
      </c>
      <c r="D27" s="85" t="str">
        <f>IF('Vendor Data entry'!W28="","",'Vendor Data entry'!W28)</f>
        <v/>
      </c>
      <c r="E27" s="85" t="str">
        <f>IF('Vendor Data entry'!AX28="","",'Vendor Data entry'!AX28)</f>
        <v/>
      </c>
      <c r="F27" s="85" t="str">
        <f>IF('Vendor Data entry'!AY28="","",'Vendor Data entry'!AY28)</f>
        <v/>
      </c>
      <c r="G27" s="85" t="str">
        <f>IF('Vendor Data entry'!BT28="","",'Vendor Data entry'!BT28)</f>
        <v>COABC</v>
      </c>
      <c r="H27" s="85" t="str">
        <f>IF('Vendor Data entry'!BU28="","",'Vendor Data entry'!BU28)</f>
        <v/>
      </c>
      <c r="I27" s="85" t="str">
        <f>IF('Vendor Data entry'!CE28="","",'Vendor Data entry'!CE28)</f>
        <v>50 km</v>
      </c>
      <c r="J27" s="85" t="str">
        <f>IF('Vendor Data entry'!CM28="","",'Vendor Data entry'!CM28)</f>
        <v/>
      </c>
      <c r="K27" s="85"/>
      <c r="L27" s="85"/>
      <c r="M27" s="85"/>
      <c r="N27" s="85"/>
      <c r="O27" s="85"/>
      <c r="P27" s="85"/>
      <c r="Q27" s="85"/>
      <c r="R27" s="85"/>
      <c r="S27" s="85"/>
      <c r="T27" s="85"/>
      <c r="U27" s="85" t="str">
        <f>IF('External Stak. data entry'!D28="","",'External Stak. data entry'!D28)</f>
        <v/>
      </c>
      <c r="V27" s="85" t="str">
        <f>IF('External Stak. data entry'!E28="","",'External Stak. data entry'!E28)</f>
        <v/>
      </c>
      <c r="W27" s="85" t="str">
        <f>IF('External Stak. data entry'!F28="","",'External Stak. data entry'!F28)</f>
        <v/>
      </c>
      <c r="X27" s="85" t="str">
        <f>IF('External Stak. data entry'!G28="","",'External Stak. data entry'!G28)</f>
        <v/>
      </c>
      <c r="Y27" s="85" t="str">
        <f>IF('External Stak. data entry'!T28="","",'External Stak. data entry'!T28)</f>
        <v/>
      </c>
      <c r="Z27" s="85" t="str">
        <f>IF('Customer Data entry'!J28="","",'Customer Data entry'!J28)</f>
        <v/>
      </c>
      <c r="AA27" s="85" t="str">
        <f>IF('Customer Data entry'!S28="","",'Customer Data entry'!S28)</f>
        <v/>
      </c>
      <c r="AB27" s="85" t="str">
        <f>IF('Customer Data entry'!AF28="","",'Customer Data entry'!AF28)</f>
        <v/>
      </c>
    </row>
    <row r="28" spans="2:28" ht="143.25" customHeight="1" x14ac:dyDescent="0.25">
      <c r="B28" s="85" t="str">
        <f>IF('Vendor Data entry'!B29="","",'Vendor Data entry'!B29)</f>
        <v>Green Valley, various summer one-time mkts</v>
      </c>
      <c r="C28" s="85" t="str">
        <f>IF('Vendor Data entry'!V29="","",'Vendor Data entry'!V29)</f>
        <v/>
      </c>
      <c r="D28" s="85" t="str">
        <f>IF('Vendor Data entry'!W29="","",'Vendor Data entry'!W29)</f>
        <v/>
      </c>
      <c r="E28" s="85" t="str">
        <f>IF('Vendor Data entry'!AX29="","",'Vendor Data entry'!AX29)</f>
        <v/>
      </c>
      <c r="F28" s="85" t="str">
        <f>IF('Vendor Data entry'!AY29="","",'Vendor Data entry'!AY29)</f>
        <v>apothecary</v>
      </c>
      <c r="G28" s="85" t="str">
        <f>IF('Vendor Data entry'!BT29="","",'Vendor Data entry'!BT29)</f>
        <v/>
      </c>
      <c r="H28" s="85" t="str">
        <f>IF('Vendor Data entry'!BU29="","",'Vendor Data entry'!BU29)</f>
        <v/>
      </c>
      <c r="I28" s="85" t="str">
        <f>IF('Vendor Data entry'!CE29="","",'Vendor Data entry'!CE29)</f>
        <v/>
      </c>
      <c r="J28" s="85" t="str">
        <f>IF('Vendor Data entry'!CM29="","",'Vendor Data entry'!CM29)</f>
        <v/>
      </c>
      <c r="K28" s="85"/>
      <c r="L28" s="85"/>
      <c r="M28" s="85"/>
      <c r="N28" s="85"/>
      <c r="O28" s="85"/>
      <c r="P28" s="85"/>
      <c r="Q28" s="85"/>
      <c r="R28" s="85"/>
      <c r="S28" s="85"/>
      <c r="T28" s="85"/>
      <c r="U28" s="85" t="str">
        <f>IF('External Stak. data entry'!D29="","",'External Stak. data entry'!D29)</f>
        <v/>
      </c>
      <c r="V28" s="85" t="str">
        <f>IF('External Stak. data entry'!E29="","",'External Stak. data entry'!E29)</f>
        <v/>
      </c>
      <c r="W28" s="85" t="str">
        <f>IF('External Stak. data entry'!F29="","",'External Stak. data entry'!F29)</f>
        <v/>
      </c>
      <c r="X28" s="85" t="str">
        <f>IF('External Stak. data entry'!G29="","",'External Stak. data entry'!G29)</f>
        <v/>
      </c>
      <c r="Y28" s="85" t="str">
        <f>IF('External Stak. data entry'!T29="","",'External Stak. data entry'!T29)</f>
        <v/>
      </c>
      <c r="Z28" s="85" t="str">
        <f>IF('Customer Data entry'!J29="","",'Customer Data entry'!J29)</f>
        <v/>
      </c>
      <c r="AA28" s="85" t="str">
        <f>IF('Customer Data entry'!S29="","",'Customer Data entry'!S29)</f>
        <v/>
      </c>
      <c r="AB28" s="85" t="str">
        <f>IF('Customer Data entry'!AF29="","",'Customer Data entry'!AF29)</f>
        <v/>
      </c>
    </row>
    <row r="29" spans="2:28" ht="143.25" customHeight="1" x14ac:dyDescent="0.25">
      <c r="B29" s="85" t="str">
        <f>IF('Vendor Data entry'!B30="","",'Vendor Data entry'!B30)</f>
        <v/>
      </c>
      <c r="C29" s="85" t="str">
        <f>IF('Vendor Data entry'!V30="","",'Vendor Data entry'!V30)</f>
        <v/>
      </c>
      <c r="D29" s="85" t="str">
        <f>IF('Vendor Data entry'!W30="","",'Vendor Data entry'!W30)</f>
        <v/>
      </c>
      <c r="E29" s="85" t="str">
        <f>IF('Vendor Data entry'!AX30="","",'Vendor Data entry'!AX30)</f>
        <v/>
      </c>
      <c r="F29" s="85" t="str">
        <f>IF('Vendor Data entry'!AY30="","",'Vendor Data entry'!AY30)</f>
        <v/>
      </c>
      <c r="G29" s="85" t="str">
        <f>IF('Vendor Data entry'!BT30="","",'Vendor Data entry'!BT30)</f>
        <v/>
      </c>
      <c r="H29" s="85" t="str">
        <f>IF('Vendor Data entry'!BU30="","",'Vendor Data entry'!BU30)</f>
        <v/>
      </c>
      <c r="I29" s="85" t="str">
        <f>IF('Vendor Data entry'!CE30="","",'Vendor Data entry'!CE30)</f>
        <v/>
      </c>
      <c r="J29" s="85" t="str">
        <f>IF('Vendor Data entry'!CM30="","",'Vendor Data entry'!CM30)</f>
        <v/>
      </c>
      <c r="K29" s="85"/>
      <c r="L29" s="85"/>
      <c r="M29" s="85"/>
      <c r="N29" s="85"/>
      <c r="O29" s="85"/>
      <c r="P29" s="85"/>
      <c r="Q29" s="85"/>
      <c r="R29" s="85"/>
      <c r="S29" s="85"/>
      <c r="T29" s="85"/>
      <c r="U29" s="85" t="str">
        <f>IF('External Stak. data entry'!D30="","",'External Stak. data entry'!D30)</f>
        <v/>
      </c>
      <c r="V29" s="85" t="str">
        <f>IF('External Stak. data entry'!E30="","",'External Stak. data entry'!E30)</f>
        <v/>
      </c>
      <c r="W29" s="85" t="str">
        <f>IF('External Stak. data entry'!F30="","",'External Stak. data entry'!F30)</f>
        <v/>
      </c>
      <c r="X29" s="85" t="str">
        <f>IF('External Stak. data entry'!G30="","",'External Stak. data entry'!G30)</f>
        <v/>
      </c>
      <c r="Y29" s="85" t="str">
        <f>IF('External Stak. data entry'!T30="","",'External Stak. data entry'!T30)</f>
        <v/>
      </c>
      <c r="Z29" s="85" t="str">
        <f>IF('Customer Data entry'!J30="","",'Customer Data entry'!J30)</f>
        <v/>
      </c>
      <c r="AA29" s="85" t="str">
        <f>IF('Customer Data entry'!S30="","",'Customer Data entry'!S30)</f>
        <v/>
      </c>
      <c r="AB29" s="85" t="str">
        <f>IF('Customer Data entry'!AF30="","",'Customer Data entry'!AF30)</f>
        <v/>
      </c>
    </row>
    <row r="30" spans="2:28" ht="143.25" customHeight="1" x14ac:dyDescent="0.25">
      <c r="B30" s="85" t="str">
        <f>IF('Vendor Data entry'!B31="","",'Vendor Data entry'!B31)</f>
        <v/>
      </c>
      <c r="C30" s="85" t="str">
        <f>IF('Vendor Data entry'!V31="","",'Vendor Data entry'!V31)</f>
        <v/>
      </c>
      <c r="D30" s="85" t="str">
        <f>IF('Vendor Data entry'!W31="","",'Vendor Data entry'!W31)</f>
        <v/>
      </c>
      <c r="E30" s="85" t="str">
        <f>IF('Vendor Data entry'!AX31="","",'Vendor Data entry'!AX31)</f>
        <v/>
      </c>
      <c r="F30" s="85" t="str">
        <f>IF('Vendor Data entry'!AY31="","",'Vendor Data entry'!AY31)</f>
        <v/>
      </c>
      <c r="G30" s="85" t="str">
        <f>IF('Vendor Data entry'!BT31="","",'Vendor Data entry'!BT31)</f>
        <v/>
      </c>
      <c r="H30" s="85" t="str">
        <f>IF('Vendor Data entry'!BU31="","",'Vendor Data entry'!BU31)</f>
        <v/>
      </c>
      <c r="I30" s="85" t="str">
        <f>IF('Vendor Data entry'!CE31="","",'Vendor Data entry'!CE31)</f>
        <v/>
      </c>
      <c r="J30" s="85" t="str">
        <f>IF('Vendor Data entry'!CM31="","",'Vendor Data entry'!CM31)</f>
        <v/>
      </c>
      <c r="K30" s="85"/>
      <c r="L30" s="85"/>
      <c r="M30" s="85"/>
      <c r="N30" s="85"/>
      <c r="O30" s="85"/>
      <c r="P30" s="85"/>
      <c r="Q30" s="85"/>
      <c r="R30" s="85"/>
      <c r="S30" s="85"/>
      <c r="T30" s="85"/>
      <c r="U30" s="85" t="str">
        <f>IF('External Stak. data entry'!D31="","",'External Stak. data entry'!D31)</f>
        <v/>
      </c>
      <c r="V30" s="85" t="str">
        <f>IF('External Stak. data entry'!E31="","",'External Stak. data entry'!E31)</f>
        <v/>
      </c>
      <c r="W30" s="85" t="str">
        <f>IF('External Stak. data entry'!F31="","",'External Stak. data entry'!F31)</f>
        <v/>
      </c>
      <c r="X30" s="85" t="str">
        <f>IF('External Stak. data entry'!G31="","",'External Stak. data entry'!G31)</f>
        <v/>
      </c>
      <c r="Y30" s="85" t="str">
        <f>IF('External Stak. data entry'!T31="","",'External Stak. data entry'!T31)</f>
        <v/>
      </c>
      <c r="Z30" s="85" t="str">
        <f>IF('Customer Data entry'!J31="","",'Customer Data entry'!J31)</f>
        <v/>
      </c>
      <c r="AA30" s="85" t="str">
        <f>IF('Customer Data entry'!S31="","",'Customer Data entry'!S31)</f>
        <v/>
      </c>
      <c r="AB30" s="85" t="str">
        <f>IF('Customer Data entry'!AF31="","",'Customer Data entry'!AF31)</f>
        <v/>
      </c>
    </row>
    <row r="31" spans="2:28" ht="143.25" customHeight="1" x14ac:dyDescent="0.25">
      <c r="B31" s="85" t="str">
        <f>IF('Vendor Data entry'!B32="","",'Vendor Data entry'!B32)</f>
        <v/>
      </c>
      <c r="C31" s="85" t="str">
        <f>IF('Vendor Data entry'!V32="","",'Vendor Data entry'!V32)</f>
        <v/>
      </c>
      <c r="D31" s="85" t="str">
        <f>IF('Vendor Data entry'!W32="","",'Vendor Data entry'!W32)</f>
        <v/>
      </c>
      <c r="E31" s="85" t="str">
        <f>IF('Vendor Data entry'!AX32="","",'Vendor Data entry'!AX32)</f>
        <v/>
      </c>
      <c r="F31" s="85" t="str">
        <f>IF('Vendor Data entry'!AY32="","",'Vendor Data entry'!AY32)</f>
        <v/>
      </c>
      <c r="G31" s="85" t="str">
        <f>IF('Vendor Data entry'!BT32="","",'Vendor Data entry'!BT32)</f>
        <v/>
      </c>
      <c r="H31" s="85" t="str">
        <f>IF('Vendor Data entry'!BU32="","",'Vendor Data entry'!BU32)</f>
        <v/>
      </c>
      <c r="I31" s="85" t="str">
        <f>IF('Vendor Data entry'!CE32="","",'Vendor Data entry'!CE32)</f>
        <v/>
      </c>
      <c r="J31" s="85" t="str">
        <f>IF('Vendor Data entry'!CM32="","",'Vendor Data entry'!CM32)</f>
        <v/>
      </c>
      <c r="K31" s="85"/>
      <c r="L31" s="85"/>
      <c r="M31" s="85"/>
      <c r="N31" s="85"/>
      <c r="O31" s="85"/>
      <c r="P31" s="85"/>
      <c r="Q31" s="85"/>
      <c r="R31" s="85"/>
      <c r="S31" s="85"/>
      <c r="T31" s="85"/>
      <c r="U31" s="85" t="str">
        <f>IF('External Stak. data entry'!D32="","",'External Stak. data entry'!D32)</f>
        <v/>
      </c>
      <c r="V31" s="85" t="str">
        <f>IF('External Stak. data entry'!E32="","",'External Stak. data entry'!E32)</f>
        <v/>
      </c>
      <c r="W31" s="85" t="str">
        <f>IF('External Stak. data entry'!F32="","",'External Stak. data entry'!F32)</f>
        <v/>
      </c>
      <c r="X31" s="85" t="str">
        <f>IF('External Stak. data entry'!G32="","",'External Stak. data entry'!G32)</f>
        <v/>
      </c>
      <c r="Y31" s="85" t="str">
        <f>IF('External Stak. data entry'!T32="","",'External Stak. data entry'!T32)</f>
        <v/>
      </c>
      <c r="Z31" s="85" t="str">
        <f>IF('Customer Data entry'!J32="","",'Customer Data entry'!J32)</f>
        <v/>
      </c>
      <c r="AA31" s="85" t="str">
        <f>IF('Customer Data entry'!S32="","",'Customer Data entry'!S32)</f>
        <v/>
      </c>
      <c r="AB31" s="85" t="str">
        <f>IF('Customer Data entry'!AF32="","",'Customer Data entry'!AF32)</f>
        <v/>
      </c>
    </row>
    <row r="32" spans="2:28" ht="143.25" customHeight="1" x14ac:dyDescent="0.25">
      <c r="B32" s="85" t="str">
        <f>IF('Vendor Data entry'!B33="","",'Vendor Data entry'!B33)</f>
        <v/>
      </c>
      <c r="C32" s="85" t="str">
        <f>IF('Vendor Data entry'!V33="","",'Vendor Data entry'!V33)</f>
        <v/>
      </c>
      <c r="D32" s="85" t="str">
        <f>IF('Vendor Data entry'!W33="","",'Vendor Data entry'!W33)</f>
        <v/>
      </c>
      <c r="E32" s="85" t="str">
        <f>IF('Vendor Data entry'!AX33="","",'Vendor Data entry'!AX33)</f>
        <v/>
      </c>
      <c r="F32" s="85" t="str">
        <f>IF('Vendor Data entry'!AY33="","",'Vendor Data entry'!AY33)</f>
        <v/>
      </c>
      <c r="G32" s="85" t="str">
        <f>IF('Vendor Data entry'!BT33="","",'Vendor Data entry'!BT33)</f>
        <v/>
      </c>
      <c r="H32" s="85" t="str">
        <f>IF('Vendor Data entry'!BU33="","",'Vendor Data entry'!BU33)</f>
        <v/>
      </c>
      <c r="I32" s="85" t="str">
        <f>IF('Vendor Data entry'!CE33="","",'Vendor Data entry'!CE33)</f>
        <v/>
      </c>
      <c r="J32" s="85" t="str">
        <f>IF('Vendor Data entry'!CM33="","",'Vendor Data entry'!CM33)</f>
        <v/>
      </c>
      <c r="K32" s="85"/>
      <c r="L32" s="85"/>
      <c r="M32" s="85"/>
      <c r="N32" s="85"/>
      <c r="O32" s="85"/>
      <c r="P32" s="85"/>
      <c r="Q32" s="85"/>
      <c r="R32" s="85"/>
      <c r="S32" s="85"/>
      <c r="T32" s="85"/>
      <c r="U32" s="85" t="str">
        <f>IF('External Stak. data entry'!D33="","",'External Stak. data entry'!D33)</f>
        <v/>
      </c>
      <c r="V32" s="85" t="str">
        <f>IF('External Stak. data entry'!E33="","",'External Stak. data entry'!E33)</f>
        <v/>
      </c>
      <c r="W32" s="85" t="str">
        <f>IF('External Stak. data entry'!F33="","",'External Stak. data entry'!F33)</f>
        <v/>
      </c>
      <c r="X32" s="85" t="str">
        <f>IF('External Stak. data entry'!G33="","",'External Stak. data entry'!G33)</f>
        <v/>
      </c>
      <c r="Y32" s="85" t="str">
        <f>IF('External Stak. data entry'!T33="","",'External Stak. data entry'!T33)</f>
        <v/>
      </c>
      <c r="Z32" s="85" t="str">
        <f>IF('Customer Data entry'!J33="","",'Customer Data entry'!J33)</f>
        <v/>
      </c>
      <c r="AA32" s="85" t="str">
        <f>IF('Customer Data entry'!S33="","",'Customer Data entry'!S33)</f>
        <v/>
      </c>
      <c r="AB32" s="85" t="str">
        <f>IF('Customer Data entry'!AF33="","",'Customer Data entry'!AF33)</f>
        <v/>
      </c>
    </row>
    <row r="33" spans="2:28" ht="143.25" customHeight="1" x14ac:dyDescent="0.25">
      <c r="B33" s="85" t="str">
        <f>IF('Vendor Data entry'!B34="","",'Vendor Data entry'!B34)</f>
        <v/>
      </c>
      <c r="C33" s="85" t="str">
        <f>IF('Vendor Data entry'!V34="","",'Vendor Data entry'!V34)</f>
        <v/>
      </c>
      <c r="D33" s="85" t="str">
        <f>IF('Vendor Data entry'!W34="","",'Vendor Data entry'!W34)</f>
        <v/>
      </c>
      <c r="E33" s="85" t="str">
        <f>IF('Vendor Data entry'!AX34="","",'Vendor Data entry'!AX34)</f>
        <v/>
      </c>
      <c r="F33" s="85" t="str">
        <f>IF('Vendor Data entry'!AY34="","",'Vendor Data entry'!AY34)</f>
        <v/>
      </c>
      <c r="G33" s="85" t="str">
        <f>IF('Vendor Data entry'!BT34="","",'Vendor Data entry'!BT34)</f>
        <v/>
      </c>
      <c r="H33" s="85" t="str">
        <f>IF('Vendor Data entry'!BU34="","",'Vendor Data entry'!BU34)</f>
        <v/>
      </c>
      <c r="I33" s="85" t="str">
        <f>IF('Vendor Data entry'!CE34="","",'Vendor Data entry'!CE34)</f>
        <v/>
      </c>
      <c r="J33" s="85" t="str">
        <f>IF('Vendor Data entry'!CM34="","",'Vendor Data entry'!CM34)</f>
        <v/>
      </c>
      <c r="K33" s="85"/>
      <c r="L33" s="85"/>
      <c r="M33" s="85"/>
      <c r="N33" s="85"/>
      <c r="O33" s="85"/>
      <c r="P33" s="85"/>
      <c r="Q33" s="85"/>
      <c r="R33" s="85"/>
      <c r="S33" s="85"/>
      <c r="T33" s="85"/>
      <c r="U33" s="85" t="str">
        <f>IF('External Stak. data entry'!D34="","",'External Stak. data entry'!D34)</f>
        <v/>
      </c>
      <c r="V33" s="85" t="str">
        <f>IF('External Stak. data entry'!E34="","",'External Stak. data entry'!E34)</f>
        <v/>
      </c>
      <c r="W33" s="85" t="str">
        <f>IF('External Stak. data entry'!F34="","",'External Stak. data entry'!F34)</f>
        <v/>
      </c>
      <c r="X33" s="85" t="str">
        <f>IF('External Stak. data entry'!G34="","",'External Stak. data entry'!G34)</f>
        <v/>
      </c>
      <c r="Y33" s="85" t="str">
        <f>IF('External Stak. data entry'!T34="","",'External Stak. data entry'!T34)</f>
        <v/>
      </c>
      <c r="Z33" s="85" t="str">
        <f>IF('Customer Data entry'!J34="","",'Customer Data entry'!J34)</f>
        <v/>
      </c>
      <c r="AA33" s="85" t="str">
        <f>IF('Customer Data entry'!S34="","",'Customer Data entry'!S34)</f>
        <v/>
      </c>
      <c r="AB33" s="85" t="str">
        <f>IF('Customer Data entry'!AF34="","",'Customer Data entry'!AF34)</f>
        <v/>
      </c>
    </row>
    <row r="34" spans="2:28" ht="143.25" customHeight="1" x14ac:dyDescent="0.25">
      <c r="B34" s="85" t="str">
        <f>IF('Vendor Data entry'!B35="","",'Vendor Data entry'!B35)</f>
        <v/>
      </c>
      <c r="C34" s="85" t="str">
        <f>IF('Vendor Data entry'!V35="","",'Vendor Data entry'!V35)</f>
        <v/>
      </c>
      <c r="D34" s="85" t="str">
        <f>IF('Vendor Data entry'!W35="","",'Vendor Data entry'!W35)</f>
        <v/>
      </c>
      <c r="E34" s="85" t="str">
        <f>IF('Vendor Data entry'!AX35="","",'Vendor Data entry'!AX35)</f>
        <v/>
      </c>
      <c r="F34" s="85" t="str">
        <f>IF('Vendor Data entry'!AY35="","",'Vendor Data entry'!AY35)</f>
        <v/>
      </c>
      <c r="G34" s="85" t="str">
        <f>IF('Vendor Data entry'!BT35="","",'Vendor Data entry'!BT35)</f>
        <v/>
      </c>
      <c r="H34" s="85" t="str">
        <f>IF('Vendor Data entry'!BU35="","",'Vendor Data entry'!BU35)</f>
        <v/>
      </c>
      <c r="I34" s="85" t="str">
        <f>IF('Vendor Data entry'!CE35="","",'Vendor Data entry'!CE35)</f>
        <v/>
      </c>
      <c r="J34" s="85" t="str">
        <f>IF('Vendor Data entry'!CM35="","",'Vendor Data entry'!CM35)</f>
        <v/>
      </c>
      <c r="K34" s="85"/>
      <c r="L34" s="85"/>
      <c r="M34" s="85"/>
      <c r="N34" s="85"/>
      <c r="O34" s="85"/>
      <c r="P34" s="85"/>
      <c r="Q34" s="85"/>
      <c r="R34" s="85"/>
      <c r="S34" s="85"/>
      <c r="T34" s="85"/>
      <c r="U34" s="85" t="str">
        <f>IF('External Stak. data entry'!D35="","",'External Stak. data entry'!D35)</f>
        <v/>
      </c>
      <c r="V34" s="85" t="str">
        <f>IF('External Stak. data entry'!E35="","",'External Stak. data entry'!E35)</f>
        <v/>
      </c>
      <c r="W34" s="85" t="str">
        <f>IF('External Stak. data entry'!F35="","",'External Stak. data entry'!F35)</f>
        <v/>
      </c>
      <c r="X34" s="85" t="str">
        <f>IF('External Stak. data entry'!G35="","",'External Stak. data entry'!G35)</f>
        <v/>
      </c>
      <c r="Y34" s="85" t="str">
        <f>IF('External Stak. data entry'!T35="","",'External Stak. data entry'!T35)</f>
        <v/>
      </c>
      <c r="Z34" s="85" t="str">
        <f>IF('Customer Data entry'!J35="","",'Customer Data entry'!J35)</f>
        <v/>
      </c>
      <c r="AA34" s="85" t="str">
        <f>IF('Customer Data entry'!S35="","",'Customer Data entry'!S35)</f>
        <v/>
      </c>
      <c r="AB34" s="85" t="str">
        <f>IF('Customer Data entry'!AF35="","",'Customer Data entry'!AF35)</f>
        <v/>
      </c>
    </row>
    <row r="35" spans="2:28" ht="143.25" customHeight="1" x14ac:dyDescent="0.25">
      <c r="B35" s="85" t="str">
        <f>IF('Vendor Data entry'!B36="","",'Vendor Data entry'!B36)</f>
        <v/>
      </c>
      <c r="C35" s="85" t="str">
        <f>IF('Vendor Data entry'!V36="","",'Vendor Data entry'!V36)</f>
        <v/>
      </c>
      <c r="D35" s="85" t="str">
        <f>IF('Vendor Data entry'!W36="","",'Vendor Data entry'!W36)</f>
        <v/>
      </c>
      <c r="E35" s="85" t="str">
        <f>IF('Vendor Data entry'!AX36="","",'Vendor Data entry'!AX36)</f>
        <v/>
      </c>
      <c r="F35" s="85" t="str">
        <f>IF('Vendor Data entry'!AY36="","",'Vendor Data entry'!AY36)</f>
        <v/>
      </c>
      <c r="G35" s="85" t="str">
        <f>IF('Vendor Data entry'!BT36="","",'Vendor Data entry'!BT36)</f>
        <v/>
      </c>
      <c r="H35" s="85" t="str">
        <f>IF('Vendor Data entry'!BU36="","",'Vendor Data entry'!BU36)</f>
        <v/>
      </c>
      <c r="I35" s="85" t="str">
        <f>IF('Vendor Data entry'!CE36="","",'Vendor Data entry'!CE36)</f>
        <v/>
      </c>
      <c r="J35" s="85" t="str">
        <f>IF('Vendor Data entry'!CM36="","",'Vendor Data entry'!CM36)</f>
        <v/>
      </c>
      <c r="K35" s="85"/>
      <c r="L35" s="85"/>
      <c r="M35" s="85"/>
      <c r="N35" s="85"/>
      <c r="O35" s="85"/>
      <c r="P35" s="85"/>
      <c r="Q35" s="85"/>
      <c r="R35" s="85"/>
      <c r="S35" s="85"/>
      <c r="T35" s="85"/>
      <c r="U35" s="85" t="str">
        <f>IF('External Stak. data entry'!D36="","",'External Stak. data entry'!D36)</f>
        <v/>
      </c>
      <c r="V35" s="85" t="str">
        <f>IF('External Stak. data entry'!E36="","",'External Stak. data entry'!E36)</f>
        <v/>
      </c>
      <c r="W35" s="85" t="str">
        <f>IF('External Stak. data entry'!F36="","",'External Stak. data entry'!F36)</f>
        <v/>
      </c>
      <c r="X35" s="85" t="str">
        <f>IF('External Stak. data entry'!G36="","",'External Stak. data entry'!G36)</f>
        <v/>
      </c>
      <c r="Y35" s="85" t="str">
        <f>IF('External Stak. data entry'!T36="","",'External Stak. data entry'!T36)</f>
        <v/>
      </c>
      <c r="Z35" s="85" t="str">
        <f>IF('Customer Data entry'!J36="","",'Customer Data entry'!J36)</f>
        <v/>
      </c>
      <c r="AA35" s="85" t="str">
        <f>IF('Customer Data entry'!S36="","",'Customer Data entry'!S36)</f>
        <v/>
      </c>
      <c r="AB35" s="85" t="str">
        <f>IF('Customer Data entry'!AF36="","",'Customer Data entry'!AF36)</f>
        <v/>
      </c>
    </row>
    <row r="36" spans="2:28" ht="143.25" customHeight="1" x14ac:dyDescent="0.25">
      <c r="B36" s="85" t="str">
        <f>IF('Vendor Data entry'!B37="","",'Vendor Data entry'!B37)</f>
        <v/>
      </c>
      <c r="C36" s="85" t="str">
        <f>IF('Vendor Data entry'!V37="","",'Vendor Data entry'!V37)</f>
        <v/>
      </c>
      <c r="D36" s="85" t="str">
        <f>IF('Vendor Data entry'!W37="","",'Vendor Data entry'!W37)</f>
        <v/>
      </c>
      <c r="E36" s="85" t="str">
        <f>IF('Vendor Data entry'!AX37="","",'Vendor Data entry'!AX37)</f>
        <v/>
      </c>
      <c r="F36" s="85" t="str">
        <f>IF('Vendor Data entry'!AY37="","",'Vendor Data entry'!AY37)</f>
        <v/>
      </c>
      <c r="G36" s="85" t="str">
        <f>IF('Vendor Data entry'!BT37="","",'Vendor Data entry'!BT37)</f>
        <v/>
      </c>
      <c r="H36" s="85" t="str">
        <f>IF('Vendor Data entry'!BU37="","",'Vendor Data entry'!BU37)</f>
        <v/>
      </c>
      <c r="I36" s="85" t="str">
        <f>IF('Vendor Data entry'!CE37="","",'Vendor Data entry'!CE37)</f>
        <v/>
      </c>
      <c r="J36" s="85" t="str">
        <f>IF('Vendor Data entry'!CM37="","",'Vendor Data entry'!CM37)</f>
        <v/>
      </c>
      <c r="K36" s="85"/>
      <c r="L36" s="85"/>
      <c r="M36" s="85"/>
      <c r="N36" s="85"/>
      <c r="O36" s="85"/>
      <c r="P36" s="85"/>
      <c r="Q36" s="85"/>
      <c r="R36" s="85"/>
      <c r="S36" s="85"/>
      <c r="T36" s="85"/>
      <c r="U36" s="85" t="str">
        <f>IF('External Stak. data entry'!D37="","",'External Stak. data entry'!D37)</f>
        <v/>
      </c>
      <c r="V36" s="85" t="str">
        <f>IF('External Stak. data entry'!E37="","",'External Stak. data entry'!E37)</f>
        <v/>
      </c>
      <c r="W36" s="85" t="str">
        <f>IF('External Stak. data entry'!F37="","",'External Stak. data entry'!F37)</f>
        <v/>
      </c>
      <c r="X36" s="85" t="str">
        <f>IF('External Stak. data entry'!G37="","",'External Stak. data entry'!G37)</f>
        <v/>
      </c>
      <c r="Y36" s="85" t="str">
        <f>IF('External Stak. data entry'!T37="","",'External Stak. data entry'!T37)</f>
        <v/>
      </c>
      <c r="Z36" s="85" t="str">
        <f>IF('Customer Data entry'!J37="","",'Customer Data entry'!J37)</f>
        <v/>
      </c>
      <c r="AA36" s="85" t="str">
        <f>IF('Customer Data entry'!S37="","",'Customer Data entry'!S37)</f>
        <v/>
      </c>
      <c r="AB36" s="85" t="str">
        <f>IF('Customer Data entry'!AF37="","",'Customer Data entry'!AF37)</f>
        <v/>
      </c>
    </row>
    <row r="37" spans="2:28" ht="143.25" customHeight="1" x14ac:dyDescent="0.25">
      <c r="B37" s="85" t="str">
        <f>IF('Vendor Data entry'!B38="","",'Vendor Data entry'!B38)</f>
        <v/>
      </c>
      <c r="C37" s="85" t="str">
        <f>IF('Vendor Data entry'!V38="","",'Vendor Data entry'!V38)</f>
        <v/>
      </c>
      <c r="D37" s="85" t="str">
        <f>IF('Vendor Data entry'!W38="","",'Vendor Data entry'!W38)</f>
        <v/>
      </c>
      <c r="E37" s="85" t="str">
        <f>IF('Vendor Data entry'!AX38="","",'Vendor Data entry'!AX38)</f>
        <v/>
      </c>
      <c r="F37" s="85" t="str">
        <f>IF('Vendor Data entry'!AY38="","",'Vendor Data entry'!AY38)</f>
        <v/>
      </c>
      <c r="G37" s="85" t="str">
        <f>IF('Vendor Data entry'!BT38="","",'Vendor Data entry'!BT38)</f>
        <v/>
      </c>
      <c r="H37" s="85" t="str">
        <f>IF('Vendor Data entry'!BU38="","",'Vendor Data entry'!BU38)</f>
        <v/>
      </c>
      <c r="I37" s="85" t="str">
        <f>IF('Vendor Data entry'!CE38="","",'Vendor Data entry'!CE38)</f>
        <v/>
      </c>
      <c r="J37" s="85" t="str">
        <f>IF('Vendor Data entry'!CM38="","",'Vendor Data entry'!CM38)</f>
        <v/>
      </c>
      <c r="K37" s="85"/>
      <c r="L37" s="85"/>
      <c r="M37" s="85"/>
      <c r="N37" s="85"/>
      <c r="O37" s="85"/>
      <c r="P37" s="85"/>
      <c r="Q37" s="85"/>
      <c r="R37" s="85"/>
      <c r="S37" s="85"/>
      <c r="T37" s="85"/>
      <c r="U37" s="85" t="str">
        <f>IF('External Stak. data entry'!D38="","",'External Stak. data entry'!D38)</f>
        <v/>
      </c>
      <c r="V37" s="85" t="str">
        <f>IF('External Stak. data entry'!E38="","",'External Stak. data entry'!E38)</f>
        <v/>
      </c>
      <c r="W37" s="85" t="str">
        <f>IF('External Stak. data entry'!F38="","",'External Stak. data entry'!F38)</f>
        <v/>
      </c>
      <c r="X37" s="85" t="str">
        <f>IF('External Stak. data entry'!G38="","",'External Stak. data entry'!G38)</f>
        <v/>
      </c>
      <c r="Y37" s="85" t="str">
        <f>IF('External Stak. data entry'!T38="","",'External Stak. data entry'!T38)</f>
        <v/>
      </c>
      <c r="Z37" s="85" t="str">
        <f>IF('Customer Data entry'!J38="","",'Customer Data entry'!J38)</f>
        <v/>
      </c>
      <c r="AA37" s="85" t="str">
        <f>IF('Customer Data entry'!S38="","",'Customer Data entry'!S38)</f>
        <v/>
      </c>
      <c r="AB37" s="85" t="str">
        <f>IF('Customer Data entry'!AF38="","",'Customer Data entry'!AF38)</f>
        <v/>
      </c>
    </row>
    <row r="38" spans="2:28" ht="143.25" customHeight="1" x14ac:dyDescent="0.25">
      <c r="B38" s="85" t="str">
        <f>IF('Vendor Data entry'!B39="","",'Vendor Data entry'!B39)</f>
        <v/>
      </c>
      <c r="C38" s="85" t="str">
        <f>IF('Vendor Data entry'!V39="","",'Vendor Data entry'!V39)</f>
        <v/>
      </c>
      <c r="D38" s="85" t="str">
        <f>IF('Vendor Data entry'!W39="","",'Vendor Data entry'!W39)</f>
        <v/>
      </c>
      <c r="E38" s="85" t="str">
        <f>IF('Vendor Data entry'!AX39="","",'Vendor Data entry'!AX39)</f>
        <v/>
      </c>
      <c r="F38" s="85" t="str">
        <f>IF('Vendor Data entry'!AY39="","",'Vendor Data entry'!AY39)</f>
        <v/>
      </c>
      <c r="G38" s="85" t="str">
        <f>IF('Vendor Data entry'!BT39="","",'Vendor Data entry'!BT39)</f>
        <v/>
      </c>
      <c r="H38" s="85" t="str">
        <f>IF('Vendor Data entry'!BU39="","",'Vendor Data entry'!BU39)</f>
        <v/>
      </c>
      <c r="I38" s="85" t="str">
        <f>IF('Vendor Data entry'!CE39="","",'Vendor Data entry'!CE39)</f>
        <v/>
      </c>
      <c r="J38" s="85" t="str">
        <f>IF('Vendor Data entry'!CM39="","",'Vendor Data entry'!CM39)</f>
        <v/>
      </c>
      <c r="K38" s="85"/>
      <c r="L38" s="85"/>
      <c r="M38" s="85"/>
      <c r="N38" s="85"/>
      <c r="O38" s="85"/>
      <c r="P38" s="85"/>
      <c r="Q38" s="85"/>
      <c r="R38" s="85"/>
      <c r="S38" s="85"/>
      <c r="T38" s="85"/>
      <c r="U38" s="85" t="str">
        <f>IF('External Stak. data entry'!D39="","",'External Stak. data entry'!D39)</f>
        <v/>
      </c>
      <c r="V38" s="85" t="str">
        <f>IF('External Stak. data entry'!E39="","",'External Stak. data entry'!E39)</f>
        <v/>
      </c>
      <c r="W38" s="85" t="str">
        <f>IF('External Stak. data entry'!F39="","",'External Stak. data entry'!F39)</f>
        <v/>
      </c>
      <c r="X38" s="85" t="str">
        <f>IF('External Stak. data entry'!G39="","",'External Stak. data entry'!G39)</f>
        <v/>
      </c>
      <c r="Y38" s="85" t="str">
        <f>IF('External Stak. data entry'!T39="","",'External Stak. data entry'!T39)</f>
        <v/>
      </c>
      <c r="Z38" s="85" t="str">
        <f>IF('Customer Data entry'!J39="","",'Customer Data entry'!J39)</f>
        <v/>
      </c>
      <c r="AA38" s="85" t="str">
        <f>IF('Customer Data entry'!S39="","",'Customer Data entry'!S39)</f>
        <v/>
      </c>
      <c r="AB38" s="85" t="str">
        <f>IF('Customer Data entry'!AF39="","",'Customer Data entry'!AF39)</f>
        <v/>
      </c>
    </row>
    <row r="39" spans="2:28" ht="143.25" customHeight="1" x14ac:dyDescent="0.25">
      <c r="B39" s="85" t="str">
        <f>IF('Vendor Data entry'!B40="","",'Vendor Data entry'!B40)</f>
        <v/>
      </c>
      <c r="C39" s="85" t="str">
        <f>IF('Vendor Data entry'!V40="","",'Vendor Data entry'!V40)</f>
        <v/>
      </c>
      <c r="D39" s="85" t="str">
        <f>IF('Vendor Data entry'!W40="","",'Vendor Data entry'!W40)</f>
        <v/>
      </c>
      <c r="E39" s="85" t="str">
        <f>IF('Vendor Data entry'!AX40="","",'Vendor Data entry'!AX40)</f>
        <v/>
      </c>
      <c r="F39" s="85" t="str">
        <f>IF('Vendor Data entry'!AY40="","",'Vendor Data entry'!AY40)</f>
        <v/>
      </c>
      <c r="G39" s="85" t="str">
        <f>IF('Vendor Data entry'!BT40="","",'Vendor Data entry'!BT40)</f>
        <v/>
      </c>
      <c r="H39" s="85" t="str">
        <f>IF('Vendor Data entry'!BU40="","",'Vendor Data entry'!BU40)</f>
        <v/>
      </c>
      <c r="I39" s="85" t="str">
        <f>IF('Vendor Data entry'!CE40="","",'Vendor Data entry'!CE40)</f>
        <v/>
      </c>
      <c r="J39" s="85" t="str">
        <f>IF('Vendor Data entry'!CM40="","",'Vendor Data entry'!CM40)</f>
        <v/>
      </c>
      <c r="K39" s="85"/>
      <c r="L39" s="85"/>
      <c r="M39" s="85"/>
      <c r="N39" s="85"/>
      <c r="O39" s="85"/>
      <c r="P39" s="85"/>
      <c r="Q39" s="85"/>
      <c r="R39" s="85"/>
      <c r="S39" s="85"/>
      <c r="T39" s="85"/>
      <c r="U39" s="85" t="str">
        <f>IF('External Stak. data entry'!D40="","",'External Stak. data entry'!D40)</f>
        <v/>
      </c>
      <c r="V39" s="85" t="str">
        <f>IF('External Stak. data entry'!E40="","",'External Stak. data entry'!E40)</f>
        <v/>
      </c>
      <c r="W39" s="85" t="str">
        <f>IF('External Stak. data entry'!F40="","",'External Stak. data entry'!F40)</f>
        <v/>
      </c>
      <c r="X39" s="85" t="str">
        <f>IF('External Stak. data entry'!G40="","",'External Stak. data entry'!G40)</f>
        <v/>
      </c>
      <c r="Y39" s="85" t="str">
        <f>IF('External Stak. data entry'!T40="","",'External Stak. data entry'!T40)</f>
        <v/>
      </c>
      <c r="Z39" s="85" t="str">
        <f>IF('Customer Data entry'!J40="","",'Customer Data entry'!J40)</f>
        <v/>
      </c>
      <c r="AA39" s="85" t="str">
        <f>IF('Customer Data entry'!S40="","",'Customer Data entry'!S40)</f>
        <v/>
      </c>
      <c r="AB39" s="85" t="str">
        <f>IF('Customer Data entry'!AF40="","",'Customer Data entry'!AF40)</f>
        <v/>
      </c>
    </row>
    <row r="40" spans="2:28" ht="143.25" customHeight="1" x14ac:dyDescent="0.25">
      <c r="B40" s="85" t="str">
        <f>IF('Vendor Data entry'!B41="","",'Vendor Data entry'!B41)</f>
        <v/>
      </c>
      <c r="C40" s="85" t="str">
        <f>IF('Vendor Data entry'!V41="","",'Vendor Data entry'!V41)</f>
        <v/>
      </c>
      <c r="D40" s="85" t="str">
        <f>IF('Vendor Data entry'!W41="","",'Vendor Data entry'!W41)</f>
        <v/>
      </c>
      <c r="E40" s="85" t="str">
        <f>IF('Vendor Data entry'!AX41="","",'Vendor Data entry'!AX41)</f>
        <v/>
      </c>
      <c r="F40" s="85" t="str">
        <f>IF('Vendor Data entry'!AY41="","",'Vendor Data entry'!AY41)</f>
        <v/>
      </c>
      <c r="G40" s="85" t="str">
        <f>IF('Vendor Data entry'!BT41="","",'Vendor Data entry'!BT41)</f>
        <v/>
      </c>
      <c r="H40" s="85" t="str">
        <f>IF('Vendor Data entry'!BU41="","",'Vendor Data entry'!BU41)</f>
        <v/>
      </c>
      <c r="I40" s="85" t="str">
        <f>IF('Vendor Data entry'!CE41="","",'Vendor Data entry'!CE41)</f>
        <v/>
      </c>
      <c r="J40" s="85" t="str">
        <f>IF('Vendor Data entry'!CM41="","",'Vendor Data entry'!CM41)</f>
        <v/>
      </c>
      <c r="K40" s="85"/>
      <c r="L40" s="85"/>
      <c r="M40" s="85"/>
      <c r="N40" s="85"/>
      <c r="O40" s="85"/>
      <c r="P40" s="85"/>
      <c r="Q40" s="85"/>
      <c r="R40" s="85"/>
      <c r="S40" s="85"/>
      <c r="T40" s="85"/>
      <c r="U40" s="85" t="str">
        <f>IF('External Stak. data entry'!D41="","",'External Stak. data entry'!D41)</f>
        <v/>
      </c>
      <c r="V40" s="85" t="str">
        <f>IF('External Stak. data entry'!E41="","",'External Stak. data entry'!E41)</f>
        <v/>
      </c>
      <c r="W40" s="85" t="str">
        <f>IF('External Stak. data entry'!F41="","",'External Stak. data entry'!F41)</f>
        <v/>
      </c>
      <c r="X40" s="85" t="str">
        <f>IF('External Stak. data entry'!G41="","",'External Stak. data entry'!G41)</f>
        <v/>
      </c>
      <c r="Y40" s="85" t="str">
        <f>IF('External Stak. data entry'!T41="","",'External Stak. data entry'!T41)</f>
        <v/>
      </c>
      <c r="Z40" s="85" t="str">
        <f>IF('Customer Data entry'!J41="","",'Customer Data entry'!J41)</f>
        <v/>
      </c>
      <c r="AA40" s="85" t="str">
        <f>IF('Customer Data entry'!S41="","",'Customer Data entry'!S41)</f>
        <v/>
      </c>
      <c r="AB40" s="85" t="str">
        <f>IF('Customer Data entry'!AF41="","",'Customer Data entry'!AF41)</f>
        <v/>
      </c>
    </row>
    <row r="41" spans="2:28" ht="143.25" customHeight="1" x14ac:dyDescent="0.25">
      <c r="B41" s="85" t="str">
        <f>IF('Vendor Data entry'!B42="","",'Vendor Data entry'!B42)</f>
        <v/>
      </c>
      <c r="C41" s="85" t="str">
        <f>IF('Vendor Data entry'!V42="","",'Vendor Data entry'!V42)</f>
        <v/>
      </c>
      <c r="D41" s="85" t="str">
        <f>IF('Vendor Data entry'!W42="","",'Vendor Data entry'!W42)</f>
        <v/>
      </c>
      <c r="E41" s="85" t="str">
        <f>IF('Vendor Data entry'!AX42="","",'Vendor Data entry'!AX42)</f>
        <v/>
      </c>
      <c r="F41" s="85" t="str">
        <f>IF('Vendor Data entry'!AY42="","",'Vendor Data entry'!AY42)</f>
        <v/>
      </c>
      <c r="G41" s="85" t="str">
        <f>IF('Vendor Data entry'!BT42="","",'Vendor Data entry'!BT42)</f>
        <v/>
      </c>
      <c r="H41" s="85" t="str">
        <f>IF('Vendor Data entry'!BU42="","",'Vendor Data entry'!BU42)</f>
        <v/>
      </c>
      <c r="I41" s="85" t="str">
        <f>IF('Vendor Data entry'!CE42="","",'Vendor Data entry'!CE42)</f>
        <v/>
      </c>
      <c r="J41" s="85" t="str">
        <f>IF('Vendor Data entry'!CM42="","",'Vendor Data entry'!CM42)</f>
        <v/>
      </c>
      <c r="K41" s="85"/>
      <c r="L41" s="85"/>
      <c r="M41" s="85"/>
      <c r="N41" s="85"/>
      <c r="O41" s="85"/>
      <c r="P41" s="85"/>
      <c r="Q41" s="85"/>
      <c r="R41" s="85"/>
      <c r="S41" s="85"/>
      <c r="T41" s="85"/>
      <c r="U41" s="85" t="str">
        <f>IF('External Stak. data entry'!D42="","",'External Stak. data entry'!D42)</f>
        <v/>
      </c>
      <c r="V41" s="85" t="str">
        <f>IF('External Stak. data entry'!E42="","",'External Stak. data entry'!E42)</f>
        <v/>
      </c>
      <c r="W41" s="85" t="str">
        <f>IF('External Stak. data entry'!F42="","",'External Stak. data entry'!F42)</f>
        <v/>
      </c>
      <c r="X41" s="85" t="str">
        <f>IF('External Stak. data entry'!G42="","",'External Stak. data entry'!G42)</f>
        <v/>
      </c>
      <c r="Y41" s="85" t="str">
        <f>IF('External Stak. data entry'!T42="","",'External Stak. data entry'!T42)</f>
        <v/>
      </c>
      <c r="Z41" s="85" t="str">
        <f>IF('Customer Data entry'!J42="","",'Customer Data entry'!J42)</f>
        <v/>
      </c>
      <c r="AA41" s="85" t="str">
        <f>IF('Customer Data entry'!S42="","",'Customer Data entry'!S42)</f>
        <v/>
      </c>
      <c r="AB41" s="85" t="str">
        <f>IF('Customer Data entry'!AF42="","",'Customer Data entry'!AF42)</f>
        <v/>
      </c>
    </row>
    <row r="42" spans="2:28" ht="143.25" customHeight="1" x14ac:dyDescent="0.25">
      <c r="B42" s="85" t="str">
        <f>IF('Vendor Data entry'!B43="","",'Vendor Data entry'!B43)</f>
        <v/>
      </c>
      <c r="C42" s="85" t="str">
        <f>IF('Vendor Data entry'!V43="","",'Vendor Data entry'!V43)</f>
        <v/>
      </c>
      <c r="D42" s="85" t="str">
        <f>IF('Vendor Data entry'!W43="","",'Vendor Data entry'!W43)</f>
        <v/>
      </c>
      <c r="E42" s="85" t="str">
        <f>IF('Vendor Data entry'!AX43="","",'Vendor Data entry'!AX43)</f>
        <v/>
      </c>
      <c r="F42" s="85" t="str">
        <f>IF('Vendor Data entry'!AY43="","",'Vendor Data entry'!AY43)</f>
        <v/>
      </c>
      <c r="G42" s="85" t="str">
        <f>IF('Vendor Data entry'!BT43="","",'Vendor Data entry'!BT43)</f>
        <v/>
      </c>
      <c r="H42" s="85" t="str">
        <f>IF('Vendor Data entry'!BU43="","",'Vendor Data entry'!BU43)</f>
        <v/>
      </c>
      <c r="I42" s="85" t="str">
        <f>IF('Vendor Data entry'!CE43="","",'Vendor Data entry'!CE43)</f>
        <v/>
      </c>
      <c r="J42" s="85" t="str">
        <f>IF('Vendor Data entry'!CM43="","",'Vendor Data entry'!CM43)</f>
        <v/>
      </c>
      <c r="K42" s="85"/>
      <c r="L42" s="85"/>
      <c r="M42" s="85"/>
      <c r="N42" s="85"/>
      <c r="O42" s="85"/>
      <c r="P42" s="85"/>
      <c r="Q42" s="85"/>
      <c r="R42" s="85"/>
      <c r="S42" s="85"/>
      <c r="T42" s="85"/>
      <c r="U42" s="85" t="str">
        <f>IF('External Stak. data entry'!D43="","",'External Stak. data entry'!D43)</f>
        <v/>
      </c>
      <c r="V42" s="85" t="str">
        <f>IF('External Stak. data entry'!E43="","",'External Stak. data entry'!E43)</f>
        <v/>
      </c>
      <c r="W42" s="85" t="str">
        <f>IF('External Stak. data entry'!F43="","",'External Stak. data entry'!F43)</f>
        <v/>
      </c>
      <c r="X42" s="85" t="str">
        <f>IF('External Stak. data entry'!G43="","",'External Stak. data entry'!G43)</f>
        <v/>
      </c>
      <c r="Y42" s="85" t="str">
        <f>IF('External Stak. data entry'!T43="","",'External Stak. data entry'!T43)</f>
        <v/>
      </c>
      <c r="Z42" s="85" t="str">
        <f>IF('Customer Data entry'!J43="","",'Customer Data entry'!J43)</f>
        <v/>
      </c>
      <c r="AA42" s="85" t="str">
        <f>IF('Customer Data entry'!S43="","",'Customer Data entry'!S43)</f>
        <v/>
      </c>
      <c r="AB42" s="85" t="str">
        <f>IF('Customer Data entry'!AF43="","",'Customer Data entry'!AF43)</f>
        <v/>
      </c>
    </row>
    <row r="43" spans="2:28" ht="143.25" customHeight="1" x14ac:dyDescent="0.25">
      <c r="B43" s="85" t="str">
        <f>IF('Vendor Data entry'!B44="","",'Vendor Data entry'!B44)</f>
        <v/>
      </c>
      <c r="C43" s="85" t="str">
        <f>IF('Vendor Data entry'!V44="","",'Vendor Data entry'!V44)</f>
        <v/>
      </c>
      <c r="D43" s="85" t="str">
        <f>IF('Vendor Data entry'!W44="","",'Vendor Data entry'!W44)</f>
        <v/>
      </c>
      <c r="E43" s="85" t="str">
        <f>IF('Vendor Data entry'!AX44="","",'Vendor Data entry'!AX44)</f>
        <v/>
      </c>
      <c r="F43" s="85" t="str">
        <f>IF('Vendor Data entry'!AY44="","",'Vendor Data entry'!AY44)</f>
        <v/>
      </c>
      <c r="G43" s="85" t="str">
        <f>IF('Vendor Data entry'!BT44="","",'Vendor Data entry'!BT44)</f>
        <v/>
      </c>
      <c r="H43" s="85" t="str">
        <f>IF('Vendor Data entry'!BU44="","",'Vendor Data entry'!BU44)</f>
        <v/>
      </c>
      <c r="I43" s="85" t="str">
        <f>IF('Vendor Data entry'!CE44="","",'Vendor Data entry'!CE44)</f>
        <v/>
      </c>
      <c r="J43" s="85" t="str">
        <f>IF('Vendor Data entry'!CM44="","",'Vendor Data entry'!CM44)</f>
        <v/>
      </c>
      <c r="K43" s="85"/>
      <c r="L43" s="85"/>
      <c r="M43" s="85"/>
      <c r="N43" s="85"/>
      <c r="O43" s="85"/>
      <c r="P43" s="85"/>
      <c r="Q43" s="85"/>
      <c r="R43" s="85"/>
      <c r="S43" s="85"/>
      <c r="T43" s="85"/>
      <c r="U43" s="85" t="str">
        <f>IF('External Stak. data entry'!D44="","",'External Stak. data entry'!D44)</f>
        <v/>
      </c>
      <c r="V43" s="85" t="str">
        <f>IF('External Stak. data entry'!E44="","",'External Stak. data entry'!E44)</f>
        <v/>
      </c>
      <c r="W43" s="85" t="str">
        <f>IF('External Stak. data entry'!F44="","",'External Stak. data entry'!F44)</f>
        <v/>
      </c>
      <c r="X43" s="85" t="str">
        <f>IF('External Stak. data entry'!G44="","",'External Stak. data entry'!G44)</f>
        <v/>
      </c>
      <c r="Y43" s="85" t="str">
        <f>IF('External Stak. data entry'!T44="","",'External Stak. data entry'!T44)</f>
        <v/>
      </c>
      <c r="Z43" s="85" t="str">
        <f>IF('Customer Data entry'!J44="","",'Customer Data entry'!J44)</f>
        <v/>
      </c>
      <c r="AA43" s="85" t="str">
        <f>IF('Customer Data entry'!S44="","",'Customer Data entry'!S44)</f>
        <v/>
      </c>
      <c r="AB43" s="85" t="str">
        <f>IF('Customer Data entry'!AF44="","",'Customer Data entry'!AF44)</f>
        <v/>
      </c>
    </row>
    <row r="44" spans="2:28" ht="143.25" customHeight="1" x14ac:dyDescent="0.25">
      <c r="B44" s="85" t="str">
        <f>IF('Vendor Data entry'!B45="","",'Vendor Data entry'!B45)</f>
        <v/>
      </c>
      <c r="C44" s="85" t="str">
        <f>IF('Vendor Data entry'!V45="","",'Vendor Data entry'!V45)</f>
        <v/>
      </c>
      <c r="D44" s="85" t="str">
        <f>IF('Vendor Data entry'!W45="","",'Vendor Data entry'!W45)</f>
        <v/>
      </c>
      <c r="E44" s="85" t="str">
        <f>IF('Vendor Data entry'!AX45="","",'Vendor Data entry'!AX45)</f>
        <v/>
      </c>
      <c r="F44" s="85" t="str">
        <f>IF('Vendor Data entry'!AY45="","",'Vendor Data entry'!AY45)</f>
        <v/>
      </c>
      <c r="G44" s="85" t="str">
        <f>IF('Vendor Data entry'!BT45="","",'Vendor Data entry'!BT45)</f>
        <v/>
      </c>
      <c r="H44" s="85" t="str">
        <f>IF('Vendor Data entry'!BU45="","",'Vendor Data entry'!BU45)</f>
        <v/>
      </c>
      <c r="I44" s="85" t="str">
        <f>IF('Vendor Data entry'!CE45="","",'Vendor Data entry'!CE45)</f>
        <v/>
      </c>
      <c r="J44" s="85" t="str">
        <f>IF('Vendor Data entry'!CM45="","",'Vendor Data entry'!CM45)</f>
        <v/>
      </c>
      <c r="K44" s="85"/>
      <c r="L44" s="85"/>
      <c r="M44" s="85"/>
      <c r="N44" s="85"/>
      <c r="O44" s="85"/>
      <c r="P44" s="85"/>
      <c r="Q44" s="85"/>
      <c r="R44" s="85"/>
      <c r="S44" s="85"/>
      <c r="T44" s="85"/>
      <c r="U44" s="85" t="str">
        <f>IF('External Stak. data entry'!D45="","",'External Stak. data entry'!D45)</f>
        <v/>
      </c>
      <c r="V44" s="85" t="str">
        <f>IF('External Stak. data entry'!E45="","",'External Stak. data entry'!E45)</f>
        <v/>
      </c>
      <c r="W44" s="85" t="str">
        <f>IF('External Stak. data entry'!F45="","",'External Stak. data entry'!F45)</f>
        <v/>
      </c>
      <c r="X44" s="85" t="str">
        <f>IF('External Stak. data entry'!G45="","",'External Stak. data entry'!G45)</f>
        <v/>
      </c>
      <c r="Y44" s="85" t="str">
        <f>IF('External Stak. data entry'!T45="","",'External Stak. data entry'!T45)</f>
        <v/>
      </c>
      <c r="Z44" s="85" t="str">
        <f>IF('Customer Data entry'!J45="","",'Customer Data entry'!J45)</f>
        <v/>
      </c>
      <c r="AA44" s="85" t="str">
        <f>IF('Customer Data entry'!S45="","",'Customer Data entry'!S45)</f>
        <v/>
      </c>
      <c r="AB44" s="85" t="str">
        <f>IF('Customer Data entry'!AF45="","",'Customer Data entry'!AF45)</f>
        <v/>
      </c>
    </row>
    <row r="45" spans="2:28" ht="143.25" customHeight="1" x14ac:dyDescent="0.25">
      <c r="B45" s="85" t="str">
        <f>IF('Vendor Data entry'!B46="","",'Vendor Data entry'!B46)</f>
        <v/>
      </c>
      <c r="C45" s="85" t="str">
        <f>IF('Vendor Data entry'!V46="","",'Vendor Data entry'!V46)</f>
        <v/>
      </c>
      <c r="D45" s="85" t="str">
        <f>IF('Vendor Data entry'!W46="","",'Vendor Data entry'!W46)</f>
        <v/>
      </c>
      <c r="E45" s="85" t="str">
        <f>IF('Vendor Data entry'!AX46="","",'Vendor Data entry'!AX46)</f>
        <v/>
      </c>
      <c r="F45" s="85" t="str">
        <f>IF('Vendor Data entry'!AY46="","",'Vendor Data entry'!AY46)</f>
        <v/>
      </c>
      <c r="G45" s="85" t="str">
        <f>IF('Vendor Data entry'!BT46="","",'Vendor Data entry'!BT46)</f>
        <v/>
      </c>
      <c r="H45" s="85" t="str">
        <f>IF('Vendor Data entry'!BU46="","",'Vendor Data entry'!BU46)</f>
        <v/>
      </c>
      <c r="I45" s="85" t="str">
        <f>IF('Vendor Data entry'!CE46="","",'Vendor Data entry'!CE46)</f>
        <v/>
      </c>
      <c r="J45" s="85" t="str">
        <f>IF('Vendor Data entry'!CM46="","",'Vendor Data entry'!CM46)</f>
        <v/>
      </c>
      <c r="K45" s="85"/>
      <c r="L45" s="85"/>
      <c r="M45" s="85"/>
      <c r="N45" s="85"/>
      <c r="O45" s="85"/>
      <c r="P45" s="85"/>
      <c r="Q45" s="85"/>
      <c r="R45" s="85"/>
      <c r="S45" s="85"/>
      <c r="T45" s="85"/>
      <c r="U45" s="85" t="str">
        <f>IF('External Stak. data entry'!D46="","",'External Stak. data entry'!D46)</f>
        <v/>
      </c>
      <c r="V45" s="85" t="str">
        <f>IF('External Stak. data entry'!E46="","",'External Stak. data entry'!E46)</f>
        <v/>
      </c>
      <c r="W45" s="85" t="str">
        <f>IF('External Stak. data entry'!F46="","",'External Stak. data entry'!F46)</f>
        <v/>
      </c>
      <c r="X45" s="85" t="str">
        <f>IF('External Stak. data entry'!G46="","",'External Stak. data entry'!G46)</f>
        <v/>
      </c>
      <c r="Y45" s="85" t="str">
        <f>IF('External Stak. data entry'!T46="","",'External Stak. data entry'!T46)</f>
        <v/>
      </c>
      <c r="Z45" s="85" t="str">
        <f>IF('Customer Data entry'!J46="","",'Customer Data entry'!J46)</f>
        <v/>
      </c>
      <c r="AA45" s="85" t="str">
        <f>IF('Customer Data entry'!S46="","",'Customer Data entry'!S46)</f>
        <v/>
      </c>
      <c r="AB45" s="85" t="str">
        <f>IF('Customer Data entry'!AF46="","",'Customer Data entry'!AF46)</f>
        <v/>
      </c>
    </row>
    <row r="46" spans="2:28" ht="143.25" customHeight="1" x14ac:dyDescent="0.25">
      <c r="B46" s="85" t="str">
        <f>IF('Vendor Data entry'!B47="","",'Vendor Data entry'!B47)</f>
        <v/>
      </c>
      <c r="C46" s="85" t="str">
        <f>IF('Vendor Data entry'!V47="","",'Vendor Data entry'!V47)</f>
        <v/>
      </c>
      <c r="D46" s="85" t="str">
        <f>IF('Vendor Data entry'!W47="","",'Vendor Data entry'!W47)</f>
        <v/>
      </c>
      <c r="E46" s="85" t="str">
        <f>IF('Vendor Data entry'!AX47="","",'Vendor Data entry'!AX47)</f>
        <v/>
      </c>
      <c r="F46" s="85" t="str">
        <f>IF('Vendor Data entry'!AY47="","",'Vendor Data entry'!AY47)</f>
        <v/>
      </c>
      <c r="G46" s="85" t="str">
        <f>IF('Vendor Data entry'!BT47="","",'Vendor Data entry'!BT47)</f>
        <v/>
      </c>
      <c r="H46" s="85" t="str">
        <f>IF('Vendor Data entry'!BU47="","",'Vendor Data entry'!BU47)</f>
        <v/>
      </c>
      <c r="I46" s="85" t="str">
        <f>IF('Vendor Data entry'!CE47="","",'Vendor Data entry'!CE47)</f>
        <v/>
      </c>
      <c r="J46" s="85" t="str">
        <f>IF('Vendor Data entry'!CM47="","",'Vendor Data entry'!CM47)</f>
        <v/>
      </c>
      <c r="K46" s="85"/>
      <c r="L46" s="85"/>
      <c r="M46" s="85"/>
      <c r="N46" s="85"/>
      <c r="O46" s="85"/>
      <c r="P46" s="85"/>
      <c r="Q46" s="85"/>
      <c r="R46" s="85"/>
      <c r="S46" s="85"/>
      <c r="T46" s="85"/>
      <c r="U46" s="85" t="str">
        <f>IF('External Stak. data entry'!D47="","",'External Stak. data entry'!D47)</f>
        <v/>
      </c>
      <c r="V46" s="85" t="str">
        <f>IF('External Stak. data entry'!E47="","",'External Stak. data entry'!E47)</f>
        <v/>
      </c>
      <c r="W46" s="85" t="str">
        <f>IF('External Stak. data entry'!F47="","",'External Stak. data entry'!F47)</f>
        <v/>
      </c>
      <c r="X46" s="85" t="str">
        <f>IF('External Stak. data entry'!G47="","",'External Stak. data entry'!G47)</f>
        <v/>
      </c>
      <c r="Y46" s="85" t="str">
        <f>IF('External Stak. data entry'!T47="","",'External Stak. data entry'!T47)</f>
        <v/>
      </c>
      <c r="Z46" s="85" t="str">
        <f>IF('Customer Data entry'!J47="","",'Customer Data entry'!J47)</f>
        <v/>
      </c>
      <c r="AA46" s="85" t="str">
        <f>IF('Customer Data entry'!S47="","",'Customer Data entry'!S47)</f>
        <v/>
      </c>
      <c r="AB46" s="85" t="str">
        <f>IF('Customer Data entry'!AF47="","",'Customer Data entry'!AF47)</f>
        <v/>
      </c>
    </row>
    <row r="47" spans="2:28" ht="143.25" customHeight="1" x14ac:dyDescent="0.25">
      <c r="B47" s="85" t="str">
        <f>IF('Vendor Data entry'!B48="","",'Vendor Data entry'!B48)</f>
        <v/>
      </c>
      <c r="C47" s="85" t="str">
        <f>IF('Vendor Data entry'!V48="","",'Vendor Data entry'!V48)</f>
        <v/>
      </c>
      <c r="D47" s="85" t="str">
        <f>IF('Vendor Data entry'!W48="","",'Vendor Data entry'!W48)</f>
        <v/>
      </c>
      <c r="E47" s="85" t="str">
        <f>IF('Vendor Data entry'!AX48="","",'Vendor Data entry'!AX48)</f>
        <v/>
      </c>
      <c r="F47" s="85" t="str">
        <f>IF('Vendor Data entry'!AY48="","",'Vendor Data entry'!AY48)</f>
        <v/>
      </c>
      <c r="G47" s="85" t="str">
        <f>IF('Vendor Data entry'!BT48="","",'Vendor Data entry'!BT48)</f>
        <v/>
      </c>
      <c r="H47" s="85" t="str">
        <f>IF('Vendor Data entry'!BU48="","",'Vendor Data entry'!BU48)</f>
        <v/>
      </c>
      <c r="I47" s="85" t="str">
        <f>IF('Vendor Data entry'!CE48="","",'Vendor Data entry'!CE48)</f>
        <v/>
      </c>
      <c r="J47" s="85" t="str">
        <f>IF('Vendor Data entry'!CM48="","",'Vendor Data entry'!CM48)</f>
        <v/>
      </c>
      <c r="K47" s="85"/>
      <c r="L47" s="85"/>
      <c r="M47" s="85"/>
      <c r="N47" s="85"/>
      <c r="O47" s="85"/>
      <c r="P47" s="85"/>
      <c r="Q47" s="85"/>
      <c r="R47" s="85"/>
      <c r="S47" s="85"/>
      <c r="T47" s="85"/>
      <c r="U47" s="85" t="str">
        <f>IF('External Stak. data entry'!D48="","",'External Stak. data entry'!D48)</f>
        <v/>
      </c>
      <c r="V47" s="85" t="str">
        <f>IF('External Stak. data entry'!E48="","",'External Stak. data entry'!E48)</f>
        <v/>
      </c>
      <c r="W47" s="85" t="str">
        <f>IF('External Stak. data entry'!F48="","",'External Stak. data entry'!F48)</f>
        <v/>
      </c>
      <c r="X47" s="85" t="str">
        <f>IF('External Stak. data entry'!G48="","",'External Stak. data entry'!G48)</f>
        <v/>
      </c>
      <c r="Y47" s="85" t="str">
        <f>IF('External Stak. data entry'!T48="","",'External Stak. data entry'!T48)</f>
        <v/>
      </c>
      <c r="Z47" s="85" t="str">
        <f>IF('Customer Data entry'!J48="","",'Customer Data entry'!J48)</f>
        <v/>
      </c>
      <c r="AA47" s="85" t="str">
        <f>IF('Customer Data entry'!S48="","",'Customer Data entry'!S48)</f>
        <v/>
      </c>
      <c r="AB47" s="85" t="str">
        <f>IF('Customer Data entry'!AF48="","",'Customer Data entry'!AF48)</f>
        <v/>
      </c>
    </row>
    <row r="48" spans="2:28" ht="143.25" customHeight="1" x14ac:dyDescent="0.25">
      <c r="B48" s="85" t="str">
        <f>IF('Vendor Data entry'!B49="","",'Vendor Data entry'!B49)</f>
        <v/>
      </c>
      <c r="C48" s="85" t="str">
        <f>IF('Vendor Data entry'!V49="","",'Vendor Data entry'!V49)</f>
        <v/>
      </c>
      <c r="D48" s="85" t="str">
        <f>IF('Vendor Data entry'!W49="","",'Vendor Data entry'!W49)</f>
        <v/>
      </c>
      <c r="E48" s="85" t="str">
        <f>IF('Vendor Data entry'!AX49="","",'Vendor Data entry'!AX49)</f>
        <v/>
      </c>
      <c r="F48" s="85" t="str">
        <f>IF('Vendor Data entry'!AY49="","",'Vendor Data entry'!AY49)</f>
        <v/>
      </c>
      <c r="G48" s="85" t="str">
        <f>IF('Vendor Data entry'!BT49="","",'Vendor Data entry'!BT49)</f>
        <v/>
      </c>
      <c r="H48" s="85" t="str">
        <f>IF('Vendor Data entry'!BU49="","",'Vendor Data entry'!BU49)</f>
        <v/>
      </c>
      <c r="I48" s="85" t="str">
        <f>IF('Vendor Data entry'!CE49="","",'Vendor Data entry'!CE49)</f>
        <v/>
      </c>
      <c r="J48" s="85" t="str">
        <f>IF('Vendor Data entry'!CM49="","",'Vendor Data entry'!CM49)</f>
        <v/>
      </c>
      <c r="K48" s="85"/>
      <c r="L48" s="85"/>
      <c r="M48" s="85"/>
      <c r="N48" s="85"/>
      <c r="O48" s="85"/>
      <c r="P48" s="85"/>
      <c r="Q48" s="85"/>
      <c r="R48" s="85"/>
      <c r="S48" s="85"/>
      <c r="T48" s="85"/>
      <c r="U48" s="85" t="str">
        <f>IF('External Stak. data entry'!D49="","",'External Stak. data entry'!D49)</f>
        <v/>
      </c>
      <c r="V48" s="85" t="str">
        <f>IF('External Stak. data entry'!E49="","",'External Stak. data entry'!E49)</f>
        <v/>
      </c>
      <c r="W48" s="85" t="str">
        <f>IF('External Stak. data entry'!F49="","",'External Stak. data entry'!F49)</f>
        <v/>
      </c>
      <c r="X48" s="85" t="str">
        <f>IF('External Stak. data entry'!G49="","",'External Stak. data entry'!G49)</f>
        <v/>
      </c>
      <c r="Y48" s="85" t="str">
        <f>IF('External Stak. data entry'!T49="","",'External Stak. data entry'!T49)</f>
        <v/>
      </c>
      <c r="Z48" s="85" t="str">
        <f>IF('Customer Data entry'!J49="","",'Customer Data entry'!J49)</f>
        <v/>
      </c>
      <c r="AA48" s="85" t="str">
        <f>IF('Customer Data entry'!S49="","",'Customer Data entry'!S49)</f>
        <v/>
      </c>
      <c r="AB48" s="85" t="str">
        <f>IF('Customer Data entry'!AF49="","",'Customer Data entry'!AF49)</f>
        <v/>
      </c>
    </row>
    <row r="49" spans="2:28" ht="143.25" customHeight="1" x14ac:dyDescent="0.25">
      <c r="B49" s="85" t="str">
        <f>IF('Vendor Data entry'!B50="","",'Vendor Data entry'!B50)</f>
        <v/>
      </c>
      <c r="C49" s="85" t="str">
        <f>IF('Vendor Data entry'!V50="","",'Vendor Data entry'!V50)</f>
        <v/>
      </c>
      <c r="D49" s="85" t="str">
        <f>IF('Vendor Data entry'!W50="","",'Vendor Data entry'!W50)</f>
        <v/>
      </c>
      <c r="E49" s="85" t="str">
        <f>IF('Vendor Data entry'!AX50="","",'Vendor Data entry'!AX50)</f>
        <v/>
      </c>
      <c r="F49" s="85" t="str">
        <f>IF('Vendor Data entry'!AY50="","",'Vendor Data entry'!AY50)</f>
        <v/>
      </c>
      <c r="G49" s="85" t="str">
        <f>IF('Vendor Data entry'!BT50="","",'Vendor Data entry'!BT50)</f>
        <v/>
      </c>
      <c r="H49" s="85" t="str">
        <f>IF('Vendor Data entry'!BU50="","",'Vendor Data entry'!BU50)</f>
        <v/>
      </c>
      <c r="I49" s="85" t="str">
        <f>IF('Vendor Data entry'!CE50="","",'Vendor Data entry'!CE50)</f>
        <v/>
      </c>
      <c r="J49" s="85" t="str">
        <f>IF('Vendor Data entry'!CM50="","",'Vendor Data entry'!CM50)</f>
        <v/>
      </c>
      <c r="K49" s="85"/>
      <c r="L49" s="85"/>
      <c r="M49" s="85"/>
      <c r="N49" s="85"/>
      <c r="O49" s="85"/>
      <c r="P49" s="85"/>
      <c r="Q49" s="85"/>
      <c r="R49" s="85"/>
      <c r="S49" s="85"/>
      <c r="T49" s="85"/>
      <c r="U49" s="85" t="str">
        <f>IF('External Stak. data entry'!D50="","",'External Stak. data entry'!D50)</f>
        <v/>
      </c>
      <c r="V49" s="85" t="str">
        <f>IF('External Stak. data entry'!E50="","",'External Stak. data entry'!E50)</f>
        <v/>
      </c>
      <c r="W49" s="85" t="str">
        <f>IF('External Stak. data entry'!F50="","",'External Stak. data entry'!F50)</f>
        <v/>
      </c>
      <c r="X49" s="85" t="str">
        <f>IF('External Stak. data entry'!G50="","",'External Stak. data entry'!G50)</f>
        <v/>
      </c>
      <c r="Y49" s="85" t="str">
        <f>IF('External Stak. data entry'!T50="","",'External Stak. data entry'!T50)</f>
        <v/>
      </c>
      <c r="Z49" s="85" t="str">
        <f>IF('Customer Data entry'!J50="","",'Customer Data entry'!J50)</f>
        <v/>
      </c>
      <c r="AA49" s="85" t="str">
        <f>IF('Customer Data entry'!S50="","",'Customer Data entry'!S50)</f>
        <v/>
      </c>
      <c r="AB49" s="85" t="str">
        <f>IF('Customer Data entry'!AF50="","",'Customer Data entry'!AF50)</f>
        <v/>
      </c>
    </row>
    <row r="50" spans="2:28" ht="143.25" customHeight="1" x14ac:dyDescent="0.25">
      <c r="B50" s="85" t="str">
        <f>IF('Vendor Data entry'!B51="","",'Vendor Data entry'!B51)</f>
        <v/>
      </c>
      <c r="C50" s="85" t="str">
        <f>IF('Vendor Data entry'!V51="","",'Vendor Data entry'!V51)</f>
        <v/>
      </c>
      <c r="D50" s="85" t="str">
        <f>IF('Vendor Data entry'!W51="","",'Vendor Data entry'!W51)</f>
        <v/>
      </c>
      <c r="E50" s="85" t="str">
        <f>IF('Vendor Data entry'!AX51="","",'Vendor Data entry'!AX51)</f>
        <v/>
      </c>
      <c r="F50" s="85" t="str">
        <f>IF('Vendor Data entry'!AY51="","",'Vendor Data entry'!AY51)</f>
        <v/>
      </c>
      <c r="G50" s="85" t="str">
        <f>IF('Vendor Data entry'!BT51="","",'Vendor Data entry'!BT51)</f>
        <v/>
      </c>
      <c r="H50" s="85" t="str">
        <f>IF('Vendor Data entry'!BU51="","",'Vendor Data entry'!BU51)</f>
        <v/>
      </c>
      <c r="I50" s="85" t="str">
        <f>IF('Vendor Data entry'!CE51="","",'Vendor Data entry'!CE51)</f>
        <v/>
      </c>
      <c r="J50" s="85" t="str">
        <f>IF('Vendor Data entry'!CM51="","",'Vendor Data entry'!CM51)</f>
        <v/>
      </c>
      <c r="K50" s="85"/>
      <c r="L50" s="85"/>
      <c r="M50" s="85"/>
      <c r="N50" s="85"/>
      <c r="O50" s="85"/>
      <c r="P50" s="85"/>
      <c r="Q50" s="85"/>
      <c r="R50" s="85"/>
      <c r="S50" s="85"/>
      <c r="T50" s="85"/>
      <c r="U50" s="85" t="str">
        <f>IF('External Stak. data entry'!D51="","",'External Stak. data entry'!D51)</f>
        <v/>
      </c>
      <c r="V50" s="85" t="str">
        <f>IF('External Stak. data entry'!E51="","",'External Stak. data entry'!E51)</f>
        <v/>
      </c>
      <c r="W50" s="85" t="str">
        <f>IF('External Stak. data entry'!F51="","",'External Stak. data entry'!F51)</f>
        <v/>
      </c>
      <c r="X50" s="85" t="str">
        <f>IF('External Stak. data entry'!G51="","",'External Stak. data entry'!G51)</f>
        <v/>
      </c>
      <c r="Y50" s="85" t="str">
        <f>IF('External Stak. data entry'!T51="","",'External Stak. data entry'!T51)</f>
        <v/>
      </c>
      <c r="Z50" s="85" t="str">
        <f>IF('Customer Data entry'!J51="","",'Customer Data entry'!J51)</f>
        <v/>
      </c>
      <c r="AA50" s="85" t="str">
        <f>IF('Customer Data entry'!S51="","",'Customer Data entry'!S51)</f>
        <v/>
      </c>
      <c r="AB50" s="85" t="str">
        <f>IF('Customer Data entry'!AF51="","",'Customer Data entry'!AF51)</f>
        <v/>
      </c>
    </row>
    <row r="51" spans="2:28" ht="143.25" customHeight="1" x14ac:dyDescent="0.25">
      <c r="B51" s="85" t="str">
        <f>IF('Vendor Data entry'!B52="","",'Vendor Data entry'!B52)</f>
        <v/>
      </c>
      <c r="C51" s="85" t="str">
        <f>IF('Vendor Data entry'!V52="","",'Vendor Data entry'!V52)</f>
        <v/>
      </c>
      <c r="D51" s="85" t="str">
        <f>IF('Vendor Data entry'!W52="","",'Vendor Data entry'!W52)</f>
        <v/>
      </c>
      <c r="E51" s="85" t="str">
        <f>IF('Vendor Data entry'!AX52="","",'Vendor Data entry'!AX52)</f>
        <v/>
      </c>
      <c r="F51" s="85" t="str">
        <f>IF('Vendor Data entry'!AY52="","",'Vendor Data entry'!AY52)</f>
        <v/>
      </c>
      <c r="G51" s="85" t="str">
        <f>IF('Vendor Data entry'!BT52="","",'Vendor Data entry'!BT52)</f>
        <v/>
      </c>
      <c r="H51" s="85" t="str">
        <f>IF('Vendor Data entry'!BU52="","",'Vendor Data entry'!BU52)</f>
        <v/>
      </c>
      <c r="I51" s="85" t="str">
        <f>IF('Vendor Data entry'!CE52="","",'Vendor Data entry'!CE52)</f>
        <v/>
      </c>
      <c r="J51" s="85" t="str">
        <f>IF('Vendor Data entry'!CM52="","",'Vendor Data entry'!CM52)</f>
        <v/>
      </c>
      <c r="K51" s="85"/>
      <c r="L51" s="85"/>
      <c r="M51" s="85"/>
      <c r="N51" s="85"/>
      <c r="O51" s="85"/>
      <c r="P51" s="85"/>
      <c r="Q51" s="85"/>
      <c r="R51" s="85"/>
      <c r="S51" s="85"/>
      <c r="T51" s="85"/>
      <c r="U51" s="85" t="str">
        <f>IF('External Stak. data entry'!D52="","",'External Stak. data entry'!D52)</f>
        <v/>
      </c>
      <c r="V51" s="85" t="str">
        <f>IF('External Stak. data entry'!E52="","",'External Stak. data entry'!E52)</f>
        <v/>
      </c>
      <c r="W51" s="85" t="str">
        <f>IF('External Stak. data entry'!F52="","",'External Stak. data entry'!F52)</f>
        <v/>
      </c>
      <c r="X51" s="85" t="str">
        <f>IF('External Stak. data entry'!G52="","",'External Stak. data entry'!G52)</f>
        <v/>
      </c>
      <c r="Y51" s="85" t="str">
        <f>IF('External Stak. data entry'!T52="","",'External Stak. data entry'!T52)</f>
        <v/>
      </c>
      <c r="Z51" s="85" t="str">
        <f>IF('Customer Data entry'!J52="","",'Customer Data entry'!J52)</f>
        <v/>
      </c>
      <c r="AA51" s="85" t="str">
        <f>IF('Customer Data entry'!S52="","",'Customer Data entry'!S52)</f>
        <v/>
      </c>
      <c r="AB51" s="85" t="str">
        <f>IF('Customer Data entry'!AF52="","",'Customer Data entry'!AF52)</f>
        <v/>
      </c>
    </row>
    <row r="52" spans="2:28" ht="143.25" customHeight="1" x14ac:dyDescent="0.25">
      <c r="B52" s="85" t="str">
        <f>IF('Vendor Data entry'!B53="","",'Vendor Data entry'!B53)</f>
        <v/>
      </c>
      <c r="C52" s="85" t="str">
        <f>IF('Vendor Data entry'!V53="","",'Vendor Data entry'!V53)</f>
        <v/>
      </c>
      <c r="D52" s="85" t="str">
        <f>IF('Vendor Data entry'!W53="","",'Vendor Data entry'!W53)</f>
        <v/>
      </c>
      <c r="E52" s="85" t="str">
        <f>IF('Vendor Data entry'!AX53="","",'Vendor Data entry'!AX53)</f>
        <v/>
      </c>
      <c r="F52" s="85" t="str">
        <f>IF('Vendor Data entry'!AY53="","",'Vendor Data entry'!AY53)</f>
        <v/>
      </c>
      <c r="G52" s="85" t="str">
        <f>IF('Vendor Data entry'!BT53="","",'Vendor Data entry'!BT53)</f>
        <v/>
      </c>
      <c r="H52" s="85" t="str">
        <f>IF('Vendor Data entry'!BU53="","",'Vendor Data entry'!BU53)</f>
        <v/>
      </c>
      <c r="I52" s="85" t="str">
        <f>IF('Vendor Data entry'!CE53="","",'Vendor Data entry'!CE53)</f>
        <v/>
      </c>
      <c r="J52" s="85" t="str">
        <f>IF('Vendor Data entry'!CM53="","",'Vendor Data entry'!CM53)</f>
        <v/>
      </c>
      <c r="K52" s="85"/>
      <c r="L52" s="85"/>
      <c r="M52" s="85"/>
      <c r="N52" s="85"/>
      <c r="O52" s="85"/>
      <c r="P52" s="85"/>
      <c r="Q52" s="85"/>
      <c r="R52" s="85"/>
      <c r="S52" s="85"/>
      <c r="T52" s="85"/>
      <c r="U52" s="85" t="str">
        <f>IF('External Stak. data entry'!D53="","",'External Stak. data entry'!D53)</f>
        <v/>
      </c>
      <c r="V52" s="85" t="str">
        <f>IF('External Stak. data entry'!E53="","",'External Stak. data entry'!E53)</f>
        <v/>
      </c>
      <c r="W52" s="85" t="str">
        <f>IF('External Stak. data entry'!F53="","",'External Stak. data entry'!F53)</f>
        <v/>
      </c>
      <c r="X52" s="85" t="str">
        <f>IF('External Stak. data entry'!G53="","",'External Stak. data entry'!G53)</f>
        <v/>
      </c>
      <c r="Y52" s="85" t="str">
        <f>IF('External Stak. data entry'!T53="","",'External Stak. data entry'!T53)</f>
        <v/>
      </c>
      <c r="Z52" s="85" t="str">
        <f>IF('Customer Data entry'!J53="","",'Customer Data entry'!J53)</f>
        <v/>
      </c>
      <c r="AA52" s="85" t="str">
        <f>IF('Customer Data entry'!S53="","",'Customer Data entry'!S53)</f>
        <v/>
      </c>
      <c r="AB52" s="85" t="str">
        <f>IF('Customer Data entry'!AF53="","",'Customer Data entry'!AF53)</f>
        <v/>
      </c>
    </row>
    <row r="53" spans="2:28" ht="143.25" customHeight="1" x14ac:dyDescent="0.25">
      <c r="B53" s="85" t="str">
        <f>IF('Vendor Data entry'!B54="","",'Vendor Data entry'!B54)</f>
        <v/>
      </c>
      <c r="C53" s="85" t="str">
        <f>IF('Vendor Data entry'!V54="","",'Vendor Data entry'!V54)</f>
        <v/>
      </c>
      <c r="D53" s="85" t="str">
        <f>IF('Vendor Data entry'!W54="","",'Vendor Data entry'!W54)</f>
        <v/>
      </c>
      <c r="E53" s="85" t="str">
        <f>IF('Vendor Data entry'!AX54="","",'Vendor Data entry'!AX54)</f>
        <v/>
      </c>
      <c r="F53" s="85" t="str">
        <f>IF('Vendor Data entry'!AY54="","",'Vendor Data entry'!AY54)</f>
        <v/>
      </c>
      <c r="G53" s="85" t="str">
        <f>IF('Vendor Data entry'!BT54="","",'Vendor Data entry'!BT54)</f>
        <v/>
      </c>
      <c r="H53" s="85" t="str">
        <f>IF('Vendor Data entry'!BU54="","",'Vendor Data entry'!BU54)</f>
        <v/>
      </c>
      <c r="I53" s="85" t="str">
        <f>IF('Vendor Data entry'!CE54="","",'Vendor Data entry'!CE54)</f>
        <v/>
      </c>
      <c r="J53" s="85" t="str">
        <f>IF('Vendor Data entry'!CM54="","",'Vendor Data entry'!CM54)</f>
        <v/>
      </c>
      <c r="K53" s="85"/>
      <c r="L53" s="85"/>
      <c r="M53" s="85"/>
      <c r="N53" s="85"/>
      <c r="O53" s="85"/>
      <c r="P53" s="85"/>
      <c r="Q53" s="85"/>
      <c r="R53" s="85"/>
      <c r="S53" s="85"/>
      <c r="T53" s="85"/>
      <c r="U53" s="85" t="str">
        <f>IF('External Stak. data entry'!D54="","",'External Stak. data entry'!D54)</f>
        <v/>
      </c>
      <c r="V53" s="85" t="str">
        <f>IF('External Stak. data entry'!E54="","",'External Stak. data entry'!E54)</f>
        <v/>
      </c>
      <c r="W53" s="85" t="str">
        <f>IF('External Stak. data entry'!F54="","",'External Stak. data entry'!F54)</f>
        <v/>
      </c>
      <c r="X53" s="85" t="str">
        <f>IF('External Stak. data entry'!G54="","",'External Stak. data entry'!G54)</f>
        <v/>
      </c>
      <c r="Y53" s="85" t="str">
        <f>IF('External Stak. data entry'!T54="","",'External Stak. data entry'!T54)</f>
        <v/>
      </c>
      <c r="Z53" s="85" t="str">
        <f>IF('Customer Data entry'!J54="","",'Customer Data entry'!J54)</f>
        <v/>
      </c>
      <c r="AA53" s="85" t="str">
        <f>IF('Customer Data entry'!S54="","",'Customer Data entry'!S54)</f>
        <v/>
      </c>
      <c r="AB53" s="85" t="str">
        <f>IF('Customer Data entry'!AF54="","",'Customer Data entry'!AF54)</f>
        <v/>
      </c>
    </row>
    <row r="54" spans="2:28" ht="143.25" customHeight="1" x14ac:dyDescent="0.25">
      <c r="B54" s="85" t="str">
        <f>IF('Vendor Data entry'!B55="","",'Vendor Data entry'!B55)</f>
        <v/>
      </c>
      <c r="C54" s="85" t="str">
        <f>IF('Vendor Data entry'!V55="","",'Vendor Data entry'!V55)</f>
        <v/>
      </c>
      <c r="D54" s="85" t="str">
        <f>IF('Vendor Data entry'!W55="","",'Vendor Data entry'!W55)</f>
        <v/>
      </c>
      <c r="E54" s="85" t="str">
        <f>IF('Vendor Data entry'!AX55="","",'Vendor Data entry'!AX55)</f>
        <v/>
      </c>
      <c r="F54" s="85" t="str">
        <f>IF('Vendor Data entry'!AY55="","",'Vendor Data entry'!AY55)</f>
        <v/>
      </c>
      <c r="G54" s="85" t="str">
        <f>IF('Vendor Data entry'!BT55="","",'Vendor Data entry'!BT55)</f>
        <v/>
      </c>
      <c r="H54" s="85" t="str">
        <f>IF('Vendor Data entry'!BU55="","",'Vendor Data entry'!BU55)</f>
        <v/>
      </c>
      <c r="I54" s="85" t="str">
        <f>IF('Vendor Data entry'!CE55="","",'Vendor Data entry'!CE55)</f>
        <v/>
      </c>
      <c r="J54" s="85" t="str">
        <f>IF('Vendor Data entry'!CM55="","",'Vendor Data entry'!CM55)</f>
        <v/>
      </c>
      <c r="K54" s="85"/>
      <c r="L54" s="85"/>
      <c r="M54" s="85"/>
      <c r="N54" s="85"/>
      <c r="O54" s="85"/>
      <c r="P54" s="85"/>
      <c r="Q54" s="85"/>
      <c r="R54" s="85"/>
      <c r="S54" s="85"/>
      <c r="T54" s="85"/>
      <c r="U54" s="85" t="str">
        <f>IF('External Stak. data entry'!D55="","",'External Stak. data entry'!D55)</f>
        <v/>
      </c>
      <c r="V54" s="85" t="str">
        <f>IF('External Stak. data entry'!E55="","",'External Stak. data entry'!E55)</f>
        <v/>
      </c>
      <c r="W54" s="85" t="str">
        <f>IF('External Stak. data entry'!F55="","",'External Stak. data entry'!F55)</f>
        <v/>
      </c>
      <c r="X54" s="85" t="str">
        <f>IF('External Stak. data entry'!G55="","",'External Stak. data entry'!G55)</f>
        <v/>
      </c>
      <c r="Y54" s="85" t="str">
        <f>IF('External Stak. data entry'!T55="","",'External Stak. data entry'!T55)</f>
        <v/>
      </c>
      <c r="Z54" s="85" t="str">
        <f>IF('Customer Data entry'!J55="","",'Customer Data entry'!J55)</f>
        <v/>
      </c>
      <c r="AA54" s="85" t="str">
        <f>IF('Customer Data entry'!S55="","",'Customer Data entry'!S55)</f>
        <v/>
      </c>
      <c r="AB54" s="85" t="str">
        <f>IF('Customer Data entry'!AF55="","",'Customer Data entry'!AF55)</f>
        <v/>
      </c>
    </row>
    <row r="55" spans="2:28" ht="143.25" customHeight="1" x14ac:dyDescent="0.25">
      <c r="B55" s="85" t="str">
        <f>IF('Vendor Data entry'!B56="","",'Vendor Data entry'!B56)</f>
        <v/>
      </c>
      <c r="C55" s="85" t="str">
        <f>IF('Vendor Data entry'!V56="","",'Vendor Data entry'!V56)</f>
        <v/>
      </c>
      <c r="D55" s="85" t="str">
        <f>IF('Vendor Data entry'!W56="","",'Vendor Data entry'!W56)</f>
        <v/>
      </c>
      <c r="E55" s="85" t="str">
        <f>IF('Vendor Data entry'!AX56="","",'Vendor Data entry'!AX56)</f>
        <v/>
      </c>
      <c r="F55" s="85" t="str">
        <f>IF('Vendor Data entry'!AY56="","",'Vendor Data entry'!AY56)</f>
        <v/>
      </c>
      <c r="G55" s="85" t="str">
        <f>IF('Vendor Data entry'!BT56="","",'Vendor Data entry'!BT56)</f>
        <v/>
      </c>
      <c r="H55" s="85" t="str">
        <f>IF('Vendor Data entry'!BU56="","",'Vendor Data entry'!BU56)</f>
        <v/>
      </c>
      <c r="I55" s="85" t="str">
        <f>IF('Vendor Data entry'!CE56="","",'Vendor Data entry'!CE56)</f>
        <v/>
      </c>
      <c r="J55" s="85" t="str">
        <f>IF('Vendor Data entry'!CM56="","",'Vendor Data entry'!CM56)</f>
        <v/>
      </c>
      <c r="K55" s="85"/>
      <c r="L55" s="85"/>
      <c r="M55" s="85"/>
      <c r="N55" s="85"/>
      <c r="O55" s="85"/>
      <c r="P55" s="85"/>
      <c r="Q55" s="85"/>
      <c r="R55" s="85"/>
      <c r="S55" s="85"/>
      <c r="T55" s="85"/>
      <c r="U55" s="85" t="str">
        <f>IF('External Stak. data entry'!D56="","",'External Stak. data entry'!D56)</f>
        <v/>
      </c>
      <c r="V55" s="85" t="str">
        <f>IF('External Stak. data entry'!E56="","",'External Stak. data entry'!E56)</f>
        <v/>
      </c>
      <c r="W55" s="85" t="str">
        <f>IF('External Stak. data entry'!F56="","",'External Stak. data entry'!F56)</f>
        <v/>
      </c>
      <c r="X55" s="85" t="str">
        <f>IF('External Stak. data entry'!G56="","",'External Stak. data entry'!G56)</f>
        <v/>
      </c>
      <c r="Y55" s="85" t="str">
        <f>IF('External Stak. data entry'!T56="","",'External Stak. data entry'!T56)</f>
        <v/>
      </c>
      <c r="Z55" s="85" t="str">
        <f>IF('Customer Data entry'!J56="","",'Customer Data entry'!J56)</f>
        <v/>
      </c>
      <c r="AA55" s="85" t="str">
        <f>IF('Customer Data entry'!S56="","",'Customer Data entry'!S56)</f>
        <v/>
      </c>
      <c r="AB55" s="85" t="str">
        <f>IF('Customer Data entry'!AF56="","",'Customer Data entry'!AF56)</f>
        <v/>
      </c>
    </row>
    <row r="56" spans="2:28" ht="143.25" customHeight="1" x14ac:dyDescent="0.25">
      <c r="B56" s="85" t="str">
        <f>IF('Vendor Data entry'!B57="","",'Vendor Data entry'!B57)</f>
        <v/>
      </c>
      <c r="C56" s="85" t="str">
        <f>IF('Vendor Data entry'!V57="","",'Vendor Data entry'!V57)</f>
        <v/>
      </c>
      <c r="D56" s="85" t="str">
        <f>IF('Vendor Data entry'!W57="","",'Vendor Data entry'!W57)</f>
        <v/>
      </c>
      <c r="E56" s="85" t="str">
        <f>IF('Vendor Data entry'!AX57="","",'Vendor Data entry'!AX57)</f>
        <v/>
      </c>
      <c r="F56" s="85" t="str">
        <f>IF('Vendor Data entry'!AY57="","",'Vendor Data entry'!AY57)</f>
        <v/>
      </c>
      <c r="G56" s="85" t="str">
        <f>IF('Vendor Data entry'!BT57="","",'Vendor Data entry'!BT57)</f>
        <v/>
      </c>
      <c r="H56" s="85" t="str">
        <f>IF('Vendor Data entry'!BU57="","",'Vendor Data entry'!BU57)</f>
        <v/>
      </c>
      <c r="I56" s="85" t="str">
        <f>IF('Vendor Data entry'!CE57="","",'Vendor Data entry'!CE57)</f>
        <v/>
      </c>
      <c r="J56" s="85" t="str">
        <f>IF('Vendor Data entry'!CM57="","",'Vendor Data entry'!CM57)</f>
        <v/>
      </c>
      <c r="K56" s="85"/>
      <c r="L56" s="85"/>
      <c r="M56" s="85"/>
      <c r="N56" s="85"/>
      <c r="O56" s="85"/>
      <c r="P56" s="85"/>
      <c r="Q56" s="85"/>
      <c r="R56" s="85"/>
      <c r="S56" s="85"/>
      <c r="T56" s="85"/>
      <c r="U56" s="85" t="str">
        <f>IF('External Stak. data entry'!D57="","",'External Stak. data entry'!D57)</f>
        <v/>
      </c>
      <c r="V56" s="85" t="str">
        <f>IF('External Stak. data entry'!E57="","",'External Stak. data entry'!E57)</f>
        <v/>
      </c>
      <c r="W56" s="85" t="str">
        <f>IF('External Stak. data entry'!F57="","",'External Stak. data entry'!F57)</f>
        <v/>
      </c>
      <c r="X56" s="85" t="str">
        <f>IF('External Stak. data entry'!G57="","",'External Stak. data entry'!G57)</f>
        <v/>
      </c>
      <c r="Y56" s="85" t="str">
        <f>IF('External Stak. data entry'!T57="","",'External Stak. data entry'!T57)</f>
        <v/>
      </c>
      <c r="Z56" s="85" t="str">
        <f>IF('Customer Data entry'!J57="","",'Customer Data entry'!J57)</f>
        <v/>
      </c>
      <c r="AA56" s="85" t="str">
        <f>IF('Customer Data entry'!S57="","",'Customer Data entry'!S57)</f>
        <v/>
      </c>
      <c r="AB56" s="85" t="str">
        <f>IF('Customer Data entry'!AF57="","",'Customer Data entry'!AF57)</f>
        <v/>
      </c>
    </row>
    <row r="57" spans="2:28" ht="143.25" customHeight="1" x14ac:dyDescent="0.25">
      <c r="B57" s="85" t="str">
        <f>IF('Vendor Data entry'!B58="","",'Vendor Data entry'!B58)</f>
        <v/>
      </c>
      <c r="C57" s="85" t="str">
        <f>IF('Vendor Data entry'!V58="","",'Vendor Data entry'!V58)</f>
        <v/>
      </c>
      <c r="D57" s="85" t="str">
        <f>IF('Vendor Data entry'!W58="","",'Vendor Data entry'!W58)</f>
        <v/>
      </c>
      <c r="E57" s="85" t="str">
        <f>IF('Vendor Data entry'!AX58="","",'Vendor Data entry'!AX58)</f>
        <v/>
      </c>
      <c r="F57" s="85" t="str">
        <f>IF('Vendor Data entry'!AY58="","",'Vendor Data entry'!AY58)</f>
        <v/>
      </c>
      <c r="G57" s="85" t="str">
        <f>IF('Vendor Data entry'!BT58="","",'Vendor Data entry'!BT58)</f>
        <v/>
      </c>
      <c r="H57" s="85" t="str">
        <f>IF('Vendor Data entry'!BU58="","",'Vendor Data entry'!BU58)</f>
        <v/>
      </c>
      <c r="I57" s="85" t="str">
        <f>IF('Vendor Data entry'!CE58="","",'Vendor Data entry'!CE58)</f>
        <v/>
      </c>
      <c r="J57" s="85" t="str">
        <f>IF('Vendor Data entry'!CM58="","",'Vendor Data entry'!CM58)</f>
        <v/>
      </c>
      <c r="K57" s="85"/>
      <c r="L57" s="85"/>
      <c r="M57" s="85"/>
      <c r="N57" s="85"/>
      <c r="O57" s="85"/>
      <c r="P57" s="85"/>
      <c r="Q57" s="85"/>
      <c r="R57" s="85"/>
      <c r="S57" s="85"/>
      <c r="T57" s="85"/>
      <c r="U57" s="85" t="str">
        <f>IF('External Stak. data entry'!D58="","",'External Stak. data entry'!D58)</f>
        <v/>
      </c>
      <c r="V57" s="85" t="str">
        <f>IF('External Stak. data entry'!E58="","",'External Stak. data entry'!E58)</f>
        <v/>
      </c>
      <c r="W57" s="85" t="str">
        <f>IF('External Stak. data entry'!F58="","",'External Stak. data entry'!F58)</f>
        <v/>
      </c>
      <c r="X57" s="85" t="str">
        <f>IF('External Stak. data entry'!G58="","",'External Stak. data entry'!G58)</f>
        <v/>
      </c>
      <c r="Y57" s="85" t="str">
        <f>IF('External Stak. data entry'!T58="","",'External Stak. data entry'!T58)</f>
        <v/>
      </c>
      <c r="Z57" s="85" t="str">
        <f>IF('Customer Data entry'!J58="","",'Customer Data entry'!J58)</f>
        <v/>
      </c>
      <c r="AA57" s="85" t="str">
        <f>IF('Customer Data entry'!S58="","",'Customer Data entry'!S58)</f>
        <v/>
      </c>
      <c r="AB57" s="85" t="str">
        <f>IF('Customer Data entry'!AF58="","",'Customer Data entry'!AF58)</f>
        <v/>
      </c>
    </row>
    <row r="58" spans="2:28" ht="143.25" customHeight="1" x14ac:dyDescent="0.25">
      <c r="B58" s="85" t="str">
        <f>IF('Vendor Data entry'!B59="","",'Vendor Data entry'!B59)</f>
        <v/>
      </c>
      <c r="C58" s="85" t="str">
        <f>IF('Vendor Data entry'!V59="","",'Vendor Data entry'!V59)</f>
        <v/>
      </c>
      <c r="D58" s="85" t="str">
        <f>IF('Vendor Data entry'!W59="","",'Vendor Data entry'!W59)</f>
        <v/>
      </c>
      <c r="E58" s="85" t="str">
        <f>IF('Vendor Data entry'!AX59="","",'Vendor Data entry'!AX59)</f>
        <v/>
      </c>
      <c r="F58" s="85" t="str">
        <f>IF('Vendor Data entry'!AY59="","",'Vendor Data entry'!AY59)</f>
        <v/>
      </c>
      <c r="G58" s="85" t="str">
        <f>IF('Vendor Data entry'!BT59="","",'Vendor Data entry'!BT59)</f>
        <v/>
      </c>
      <c r="H58" s="85" t="str">
        <f>IF('Vendor Data entry'!BU59="","",'Vendor Data entry'!BU59)</f>
        <v/>
      </c>
      <c r="I58" s="85" t="str">
        <f>IF('Vendor Data entry'!CE59="","",'Vendor Data entry'!CE59)</f>
        <v/>
      </c>
      <c r="J58" s="85" t="str">
        <f>IF('Vendor Data entry'!CM59="","",'Vendor Data entry'!CM59)</f>
        <v/>
      </c>
      <c r="K58" s="85"/>
      <c r="L58" s="85"/>
      <c r="M58" s="85"/>
      <c r="N58" s="85"/>
      <c r="O58" s="85"/>
      <c r="P58" s="85"/>
      <c r="Q58" s="85"/>
      <c r="R58" s="85"/>
      <c r="S58" s="85"/>
      <c r="T58" s="85"/>
      <c r="U58" s="85" t="str">
        <f>IF('External Stak. data entry'!D59="","",'External Stak. data entry'!D59)</f>
        <v/>
      </c>
      <c r="V58" s="85" t="str">
        <f>IF('External Stak. data entry'!E59="","",'External Stak. data entry'!E59)</f>
        <v/>
      </c>
      <c r="W58" s="85" t="str">
        <f>IF('External Stak. data entry'!F59="","",'External Stak. data entry'!F59)</f>
        <v/>
      </c>
      <c r="X58" s="85" t="str">
        <f>IF('External Stak. data entry'!G59="","",'External Stak. data entry'!G59)</f>
        <v/>
      </c>
      <c r="Y58" s="85" t="str">
        <f>IF('External Stak. data entry'!T59="","",'External Stak. data entry'!T59)</f>
        <v/>
      </c>
      <c r="Z58" s="85" t="str">
        <f>IF('Customer Data entry'!J59="","",'Customer Data entry'!J59)</f>
        <v/>
      </c>
      <c r="AA58" s="85" t="str">
        <f>IF('Customer Data entry'!S59="","",'Customer Data entry'!S59)</f>
        <v/>
      </c>
      <c r="AB58" s="85" t="str">
        <f>IF('Customer Data entry'!AF59="","",'Customer Data entry'!AF59)</f>
        <v/>
      </c>
    </row>
    <row r="59" spans="2:28" ht="143.25" customHeight="1" x14ac:dyDescent="0.25">
      <c r="B59" s="85" t="str">
        <f>IF('Vendor Data entry'!B60="","",'Vendor Data entry'!B60)</f>
        <v/>
      </c>
      <c r="C59" s="85" t="str">
        <f>IF('Vendor Data entry'!V60="","",'Vendor Data entry'!V60)</f>
        <v/>
      </c>
      <c r="D59" s="85" t="str">
        <f>IF('Vendor Data entry'!W60="","",'Vendor Data entry'!W60)</f>
        <v/>
      </c>
      <c r="E59" s="85" t="str">
        <f>IF('Vendor Data entry'!AX60="","",'Vendor Data entry'!AX60)</f>
        <v/>
      </c>
      <c r="F59" s="85" t="str">
        <f>IF('Vendor Data entry'!AY60="","",'Vendor Data entry'!AY60)</f>
        <v/>
      </c>
      <c r="G59" s="85" t="str">
        <f>IF('Vendor Data entry'!BT60="","",'Vendor Data entry'!BT60)</f>
        <v/>
      </c>
      <c r="H59" s="85" t="str">
        <f>IF('Vendor Data entry'!BU60="","",'Vendor Data entry'!BU60)</f>
        <v/>
      </c>
      <c r="I59" s="85" t="str">
        <f>IF('Vendor Data entry'!CE60="","",'Vendor Data entry'!CE60)</f>
        <v/>
      </c>
      <c r="J59" s="85" t="str">
        <f>IF('Vendor Data entry'!CM60="","",'Vendor Data entry'!CM60)</f>
        <v/>
      </c>
      <c r="K59" s="85"/>
      <c r="L59" s="85"/>
      <c r="M59" s="85"/>
      <c r="N59" s="85"/>
      <c r="O59" s="85"/>
      <c r="P59" s="85"/>
      <c r="Q59" s="85"/>
      <c r="R59" s="85"/>
      <c r="S59" s="85"/>
      <c r="T59" s="85"/>
      <c r="U59" s="85" t="str">
        <f>IF('External Stak. data entry'!D60="","",'External Stak. data entry'!D60)</f>
        <v/>
      </c>
      <c r="V59" s="85" t="str">
        <f>IF('External Stak. data entry'!E60="","",'External Stak. data entry'!E60)</f>
        <v/>
      </c>
      <c r="W59" s="85" t="str">
        <f>IF('External Stak. data entry'!F60="","",'External Stak. data entry'!F60)</f>
        <v/>
      </c>
      <c r="X59" s="85" t="str">
        <f>IF('External Stak. data entry'!G60="","",'External Stak. data entry'!G60)</f>
        <v/>
      </c>
      <c r="Y59" s="85" t="str">
        <f>IF('External Stak. data entry'!T60="","",'External Stak. data entry'!T60)</f>
        <v/>
      </c>
      <c r="Z59" s="85" t="str">
        <f>IF('Customer Data entry'!J60="","",'Customer Data entry'!J60)</f>
        <v/>
      </c>
      <c r="AA59" s="85" t="str">
        <f>IF('Customer Data entry'!S60="","",'Customer Data entry'!S60)</f>
        <v/>
      </c>
      <c r="AB59" s="85" t="str">
        <f>IF('Customer Data entry'!AF60="","",'Customer Data entry'!AF60)</f>
        <v/>
      </c>
    </row>
    <row r="60" spans="2:28" ht="143.25" customHeight="1" x14ac:dyDescent="0.25">
      <c r="B60" s="85" t="str">
        <f>IF('Vendor Data entry'!B61="","",'Vendor Data entry'!B61)</f>
        <v/>
      </c>
      <c r="C60" s="85" t="str">
        <f>IF('Vendor Data entry'!V61="","",'Vendor Data entry'!V61)</f>
        <v/>
      </c>
      <c r="D60" s="85" t="str">
        <f>IF('Vendor Data entry'!W61="","",'Vendor Data entry'!W61)</f>
        <v/>
      </c>
      <c r="E60" s="85" t="str">
        <f>IF('Vendor Data entry'!AX61="","",'Vendor Data entry'!AX61)</f>
        <v/>
      </c>
      <c r="F60" s="85" t="str">
        <f>IF('Vendor Data entry'!AY61="","",'Vendor Data entry'!AY61)</f>
        <v/>
      </c>
      <c r="G60" s="85" t="str">
        <f>IF('Vendor Data entry'!BT61="","",'Vendor Data entry'!BT61)</f>
        <v/>
      </c>
      <c r="H60" s="85" t="str">
        <f>IF('Vendor Data entry'!BU61="","",'Vendor Data entry'!BU61)</f>
        <v/>
      </c>
      <c r="I60" s="85" t="str">
        <f>IF('Vendor Data entry'!CE61="","",'Vendor Data entry'!CE61)</f>
        <v/>
      </c>
      <c r="J60" s="85" t="str">
        <f>IF('Vendor Data entry'!CM61="","",'Vendor Data entry'!CM61)</f>
        <v/>
      </c>
      <c r="K60" s="85"/>
      <c r="L60" s="85"/>
      <c r="M60" s="85"/>
      <c r="N60" s="85"/>
      <c r="O60" s="85"/>
      <c r="P60" s="85"/>
      <c r="Q60" s="85"/>
      <c r="R60" s="85"/>
      <c r="S60" s="85"/>
      <c r="T60" s="85"/>
      <c r="U60" s="85" t="str">
        <f>IF('External Stak. data entry'!D61="","",'External Stak. data entry'!D61)</f>
        <v/>
      </c>
      <c r="V60" s="85" t="str">
        <f>IF('External Stak. data entry'!E61="","",'External Stak. data entry'!E61)</f>
        <v/>
      </c>
      <c r="W60" s="85" t="str">
        <f>IF('External Stak. data entry'!F61="","",'External Stak. data entry'!F61)</f>
        <v/>
      </c>
      <c r="X60" s="85" t="str">
        <f>IF('External Stak. data entry'!G61="","",'External Stak. data entry'!G61)</f>
        <v/>
      </c>
      <c r="Y60" s="85" t="str">
        <f>IF('External Stak. data entry'!T61="","",'External Stak. data entry'!T61)</f>
        <v/>
      </c>
      <c r="Z60" s="85" t="str">
        <f>IF('Customer Data entry'!J61="","",'Customer Data entry'!J61)</f>
        <v/>
      </c>
      <c r="AA60" s="85" t="str">
        <f>IF('Customer Data entry'!S61="","",'Customer Data entry'!S61)</f>
        <v/>
      </c>
      <c r="AB60" s="85" t="str">
        <f>IF('Customer Data entry'!AF61="","",'Customer Data entry'!AF61)</f>
        <v/>
      </c>
    </row>
    <row r="61" spans="2:28" ht="143.25" customHeight="1" x14ac:dyDescent="0.25">
      <c r="B61" s="85" t="str">
        <f>IF('Vendor Data entry'!B62="","",'Vendor Data entry'!B62)</f>
        <v/>
      </c>
      <c r="C61" s="85" t="str">
        <f>IF('Vendor Data entry'!V62="","",'Vendor Data entry'!V62)</f>
        <v/>
      </c>
      <c r="D61" s="85" t="str">
        <f>IF('Vendor Data entry'!W62="","",'Vendor Data entry'!W62)</f>
        <v/>
      </c>
      <c r="E61" s="85" t="str">
        <f>IF('Vendor Data entry'!AX62="","",'Vendor Data entry'!AX62)</f>
        <v/>
      </c>
      <c r="F61" s="85" t="str">
        <f>IF('Vendor Data entry'!AY62="","",'Vendor Data entry'!AY62)</f>
        <v/>
      </c>
      <c r="G61" s="85" t="str">
        <f>IF('Vendor Data entry'!BT62="","",'Vendor Data entry'!BT62)</f>
        <v/>
      </c>
      <c r="H61" s="85" t="str">
        <f>IF('Vendor Data entry'!BU62="","",'Vendor Data entry'!BU62)</f>
        <v/>
      </c>
      <c r="I61" s="85" t="str">
        <f>IF('Vendor Data entry'!CE62="","",'Vendor Data entry'!CE62)</f>
        <v/>
      </c>
      <c r="J61" s="85" t="str">
        <f>IF('Vendor Data entry'!CM62="","",'Vendor Data entry'!CM62)</f>
        <v/>
      </c>
      <c r="K61" s="85"/>
      <c r="L61" s="85"/>
      <c r="M61" s="85"/>
      <c r="N61" s="85"/>
      <c r="O61" s="85"/>
      <c r="P61" s="85"/>
      <c r="Q61" s="85"/>
      <c r="R61" s="85"/>
      <c r="S61" s="85"/>
      <c r="T61" s="85"/>
      <c r="U61" s="85" t="str">
        <f>IF('External Stak. data entry'!D62="","",'External Stak. data entry'!D62)</f>
        <v/>
      </c>
      <c r="V61" s="85" t="str">
        <f>IF('External Stak. data entry'!E62="","",'External Stak. data entry'!E62)</f>
        <v/>
      </c>
      <c r="W61" s="85" t="str">
        <f>IF('External Stak. data entry'!F62="","",'External Stak. data entry'!F62)</f>
        <v/>
      </c>
      <c r="X61" s="85" t="str">
        <f>IF('External Stak. data entry'!G62="","",'External Stak. data entry'!G62)</f>
        <v/>
      </c>
      <c r="Y61" s="85" t="str">
        <f>IF('External Stak. data entry'!T62="","",'External Stak. data entry'!T62)</f>
        <v/>
      </c>
      <c r="Z61" s="85" t="str">
        <f>IF('Customer Data entry'!J62="","",'Customer Data entry'!J62)</f>
        <v/>
      </c>
      <c r="AA61" s="85" t="str">
        <f>IF('Customer Data entry'!S62="","",'Customer Data entry'!S62)</f>
        <v/>
      </c>
      <c r="AB61" s="85" t="str">
        <f>IF('Customer Data entry'!AF62="","",'Customer Data entry'!AF62)</f>
        <v/>
      </c>
    </row>
    <row r="62" spans="2:28" ht="143.25" customHeight="1" x14ac:dyDescent="0.25">
      <c r="B62" s="85" t="str">
        <f>IF('Vendor Data entry'!B63="","",'Vendor Data entry'!B63)</f>
        <v/>
      </c>
      <c r="C62" s="85" t="str">
        <f>IF('Vendor Data entry'!V63="","",'Vendor Data entry'!V63)</f>
        <v/>
      </c>
      <c r="D62" s="85" t="str">
        <f>IF('Vendor Data entry'!W63="","",'Vendor Data entry'!W63)</f>
        <v/>
      </c>
      <c r="E62" s="85" t="str">
        <f>IF('Vendor Data entry'!AX63="","",'Vendor Data entry'!AX63)</f>
        <v/>
      </c>
      <c r="F62" s="85" t="str">
        <f>IF('Vendor Data entry'!AY63="","",'Vendor Data entry'!AY63)</f>
        <v/>
      </c>
      <c r="G62" s="85" t="str">
        <f>IF('Vendor Data entry'!BT63="","",'Vendor Data entry'!BT63)</f>
        <v/>
      </c>
      <c r="H62" s="85" t="str">
        <f>IF('Vendor Data entry'!BU63="","",'Vendor Data entry'!BU63)</f>
        <v/>
      </c>
      <c r="I62" s="85" t="str">
        <f>IF('Vendor Data entry'!CE63="","",'Vendor Data entry'!CE63)</f>
        <v/>
      </c>
      <c r="J62" s="85" t="str">
        <f>IF('Vendor Data entry'!CM63="","",'Vendor Data entry'!CM63)</f>
        <v/>
      </c>
      <c r="K62" s="85"/>
      <c r="L62" s="85"/>
      <c r="M62" s="85"/>
      <c r="N62" s="85"/>
      <c r="O62" s="85"/>
      <c r="P62" s="85"/>
      <c r="Q62" s="85"/>
      <c r="R62" s="85"/>
      <c r="S62" s="85"/>
      <c r="T62" s="85"/>
      <c r="U62" s="85" t="str">
        <f>IF('External Stak. data entry'!D63="","",'External Stak. data entry'!D63)</f>
        <v/>
      </c>
      <c r="V62" s="85" t="str">
        <f>IF('External Stak. data entry'!E63="","",'External Stak. data entry'!E63)</f>
        <v/>
      </c>
      <c r="W62" s="85" t="str">
        <f>IF('External Stak. data entry'!F63="","",'External Stak. data entry'!F63)</f>
        <v/>
      </c>
      <c r="X62" s="85" t="str">
        <f>IF('External Stak. data entry'!G63="","",'External Stak. data entry'!G63)</f>
        <v/>
      </c>
      <c r="Y62" s="85" t="str">
        <f>IF('External Stak. data entry'!T63="","",'External Stak. data entry'!T63)</f>
        <v/>
      </c>
      <c r="Z62" s="85" t="str">
        <f>IF('Customer Data entry'!J63="","",'Customer Data entry'!J63)</f>
        <v/>
      </c>
      <c r="AA62" s="85" t="str">
        <f>IF('Customer Data entry'!S63="","",'Customer Data entry'!S63)</f>
        <v/>
      </c>
      <c r="AB62" s="85" t="str">
        <f>IF('Customer Data entry'!AF63="","",'Customer Data entry'!AF63)</f>
        <v/>
      </c>
    </row>
    <row r="63" spans="2:28" ht="143.25" customHeight="1" x14ac:dyDescent="0.25">
      <c r="B63" s="85" t="str">
        <f>IF('Vendor Data entry'!B64="","",'Vendor Data entry'!B64)</f>
        <v/>
      </c>
      <c r="C63" s="85" t="str">
        <f>IF('Vendor Data entry'!V64="","",'Vendor Data entry'!V64)</f>
        <v/>
      </c>
      <c r="D63" s="85" t="str">
        <f>IF('Vendor Data entry'!W64="","",'Vendor Data entry'!W64)</f>
        <v/>
      </c>
      <c r="E63" s="85" t="str">
        <f>IF('Vendor Data entry'!AX64="","",'Vendor Data entry'!AX64)</f>
        <v/>
      </c>
      <c r="F63" s="85" t="str">
        <f>IF('Vendor Data entry'!AY64="","",'Vendor Data entry'!AY64)</f>
        <v/>
      </c>
      <c r="G63" s="85" t="str">
        <f>IF('Vendor Data entry'!BT64="","",'Vendor Data entry'!BT64)</f>
        <v/>
      </c>
      <c r="H63" s="85" t="str">
        <f>IF('Vendor Data entry'!BU64="","",'Vendor Data entry'!BU64)</f>
        <v/>
      </c>
      <c r="I63" s="85" t="str">
        <f>IF('Vendor Data entry'!CE64="","",'Vendor Data entry'!CE64)</f>
        <v/>
      </c>
      <c r="J63" s="85" t="str">
        <f>IF('Vendor Data entry'!CM64="","",'Vendor Data entry'!CM64)</f>
        <v/>
      </c>
      <c r="K63" s="85"/>
      <c r="L63" s="85"/>
      <c r="M63" s="85"/>
      <c r="N63" s="85"/>
      <c r="O63" s="85"/>
      <c r="P63" s="85"/>
      <c r="Q63" s="85"/>
      <c r="R63" s="85"/>
      <c r="S63" s="85"/>
      <c r="T63" s="85"/>
      <c r="U63" s="85" t="str">
        <f>IF('External Stak. data entry'!D64="","",'External Stak. data entry'!D64)</f>
        <v/>
      </c>
      <c r="V63" s="85" t="str">
        <f>IF('External Stak. data entry'!E64="","",'External Stak. data entry'!E64)</f>
        <v/>
      </c>
      <c r="W63" s="85" t="str">
        <f>IF('External Stak. data entry'!F64="","",'External Stak. data entry'!F64)</f>
        <v/>
      </c>
      <c r="X63" s="85" t="str">
        <f>IF('External Stak. data entry'!G64="","",'External Stak. data entry'!G64)</f>
        <v/>
      </c>
      <c r="Y63" s="85" t="str">
        <f>IF('External Stak. data entry'!T64="","",'External Stak. data entry'!T64)</f>
        <v/>
      </c>
      <c r="Z63" s="85" t="str">
        <f>IF('Customer Data entry'!J64="","",'Customer Data entry'!J64)</f>
        <v/>
      </c>
      <c r="AA63" s="85" t="str">
        <f>IF('Customer Data entry'!S64="","",'Customer Data entry'!S64)</f>
        <v/>
      </c>
      <c r="AB63" s="85" t="str">
        <f>IF('Customer Data entry'!AF64="","",'Customer Data entry'!AF64)</f>
        <v/>
      </c>
    </row>
    <row r="64" spans="2:28" ht="143.25" customHeight="1" x14ac:dyDescent="0.25">
      <c r="B64" s="85" t="str">
        <f>IF('Vendor Data entry'!B65="","",'Vendor Data entry'!B65)</f>
        <v/>
      </c>
      <c r="C64" s="85" t="str">
        <f>IF('Vendor Data entry'!V65="","",'Vendor Data entry'!V65)</f>
        <v/>
      </c>
      <c r="D64" s="85" t="str">
        <f>IF('Vendor Data entry'!W65="","",'Vendor Data entry'!W65)</f>
        <v/>
      </c>
      <c r="E64" s="85" t="str">
        <f>IF('Vendor Data entry'!AX65="","",'Vendor Data entry'!AX65)</f>
        <v/>
      </c>
      <c r="F64" s="85" t="str">
        <f>IF('Vendor Data entry'!AY65="","",'Vendor Data entry'!AY65)</f>
        <v/>
      </c>
      <c r="G64" s="85" t="str">
        <f>IF('Vendor Data entry'!BT65="","",'Vendor Data entry'!BT65)</f>
        <v/>
      </c>
      <c r="H64" s="85" t="str">
        <f>IF('Vendor Data entry'!BU65="","",'Vendor Data entry'!BU65)</f>
        <v/>
      </c>
      <c r="I64" s="85" t="str">
        <f>IF('Vendor Data entry'!CE65="","",'Vendor Data entry'!CE65)</f>
        <v/>
      </c>
      <c r="J64" s="85" t="str">
        <f>IF('Vendor Data entry'!CM65="","",'Vendor Data entry'!CM65)</f>
        <v/>
      </c>
      <c r="K64" s="85"/>
      <c r="L64" s="85"/>
      <c r="M64" s="85"/>
      <c r="N64" s="85"/>
      <c r="O64" s="85"/>
      <c r="P64" s="85"/>
      <c r="Q64" s="85"/>
      <c r="R64" s="85"/>
      <c r="S64" s="85"/>
      <c r="T64" s="85"/>
      <c r="U64" s="85" t="str">
        <f>IF('External Stak. data entry'!D65="","",'External Stak. data entry'!D65)</f>
        <v/>
      </c>
      <c r="V64" s="85" t="str">
        <f>IF('External Stak. data entry'!E65="","",'External Stak. data entry'!E65)</f>
        <v/>
      </c>
      <c r="W64" s="85" t="str">
        <f>IF('External Stak. data entry'!F65="","",'External Stak. data entry'!F65)</f>
        <v/>
      </c>
      <c r="X64" s="85" t="str">
        <f>IF('External Stak. data entry'!G65="","",'External Stak. data entry'!G65)</f>
        <v/>
      </c>
      <c r="Y64" s="85" t="str">
        <f>IF('External Stak. data entry'!T65="","",'External Stak. data entry'!T65)</f>
        <v/>
      </c>
      <c r="Z64" s="85" t="str">
        <f>IF('Customer Data entry'!J65="","",'Customer Data entry'!J65)</f>
        <v/>
      </c>
      <c r="AA64" s="85" t="str">
        <f>IF('Customer Data entry'!S65="","",'Customer Data entry'!S65)</f>
        <v/>
      </c>
      <c r="AB64" s="85" t="str">
        <f>IF('Customer Data entry'!AF65="","",'Customer Data entry'!AF65)</f>
        <v/>
      </c>
    </row>
    <row r="65" spans="2:28" ht="143.25" customHeight="1" x14ac:dyDescent="0.25">
      <c r="B65" s="85" t="str">
        <f>IF('Vendor Data entry'!B66="","",'Vendor Data entry'!B66)</f>
        <v/>
      </c>
      <c r="C65" s="85" t="str">
        <f>IF('Vendor Data entry'!V66="","",'Vendor Data entry'!V66)</f>
        <v/>
      </c>
      <c r="D65" s="85" t="str">
        <f>IF('Vendor Data entry'!W66="","",'Vendor Data entry'!W66)</f>
        <v/>
      </c>
      <c r="E65" s="85" t="str">
        <f>IF('Vendor Data entry'!AX66="","",'Vendor Data entry'!AX66)</f>
        <v/>
      </c>
      <c r="F65" s="85" t="str">
        <f>IF('Vendor Data entry'!AY66="","",'Vendor Data entry'!AY66)</f>
        <v/>
      </c>
      <c r="G65" s="85" t="str">
        <f>IF('Vendor Data entry'!BT66="","",'Vendor Data entry'!BT66)</f>
        <v/>
      </c>
      <c r="H65" s="85" t="str">
        <f>IF('Vendor Data entry'!BU66="","",'Vendor Data entry'!BU66)</f>
        <v/>
      </c>
      <c r="I65" s="85" t="str">
        <f>IF('Vendor Data entry'!CE66="","",'Vendor Data entry'!CE66)</f>
        <v/>
      </c>
      <c r="J65" s="85" t="str">
        <f>IF('Vendor Data entry'!CM66="","",'Vendor Data entry'!CM66)</f>
        <v/>
      </c>
      <c r="K65" s="85"/>
      <c r="L65" s="85"/>
      <c r="M65" s="85"/>
      <c r="N65" s="85"/>
      <c r="O65" s="85"/>
      <c r="P65" s="85"/>
      <c r="Q65" s="85"/>
      <c r="R65" s="85"/>
      <c r="S65" s="85"/>
      <c r="T65" s="85"/>
      <c r="U65" s="85" t="str">
        <f>IF('External Stak. data entry'!D66="","",'External Stak. data entry'!D66)</f>
        <v/>
      </c>
      <c r="V65" s="85" t="str">
        <f>IF('External Stak. data entry'!E66="","",'External Stak. data entry'!E66)</f>
        <v/>
      </c>
      <c r="W65" s="85" t="str">
        <f>IF('External Stak. data entry'!F66="","",'External Stak. data entry'!F66)</f>
        <v/>
      </c>
      <c r="X65" s="85" t="str">
        <f>IF('External Stak. data entry'!G66="","",'External Stak. data entry'!G66)</f>
        <v/>
      </c>
      <c r="Y65" s="85" t="str">
        <f>IF('External Stak. data entry'!T66="","",'External Stak. data entry'!T66)</f>
        <v/>
      </c>
      <c r="Z65" s="85" t="str">
        <f>IF('Customer Data entry'!J66="","",'Customer Data entry'!J66)</f>
        <v/>
      </c>
      <c r="AA65" s="85" t="str">
        <f>IF('Customer Data entry'!S66="","",'Customer Data entry'!S66)</f>
        <v/>
      </c>
      <c r="AB65" s="85" t="str">
        <f>IF('Customer Data entry'!AF66="","",'Customer Data entry'!AF66)</f>
        <v/>
      </c>
    </row>
    <row r="66" spans="2:28" ht="143.25" customHeight="1" x14ac:dyDescent="0.25">
      <c r="B66" s="85" t="str">
        <f>IF('Vendor Data entry'!B67="","",'Vendor Data entry'!B67)</f>
        <v/>
      </c>
      <c r="C66" s="85" t="str">
        <f>IF('Vendor Data entry'!V67="","",'Vendor Data entry'!V67)</f>
        <v/>
      </c>
      <c r="D66" s="85" t="str">
        <f>IF('Vendor Data entry'!W67="","",'Vendor Data entry'!W67)</f>
        <v/>
      </c>
      <c r="E66" s="85" t="str">
        <f>IF('Vendor Data entry'!AX67="","",'Vendor Data entry'!AX67)</f>
        <v/>
      </c>
      <c r="F66" s="85" t="str">
        <f>IF('Vendor Data entry'!AY67="","",'Vendor Data entry'!AY67)</f>
        <v/>
      </c>
      <c r="G66" s="85" t="str">
        <f>IF('Vendor Data entry'!BT67="","",'Vendor Data entry'!BT67)</f>
        <v/>
      </c>
      <c r="H66" s="85" t="str">
        <f>IF('Vendor Data entry'!BU67="","",'Vendor Data entry'!BU67)</f>
        <v/>
      </c>
      <c r="I66" s="85" t="str">
        <f>IF('Vendor Data entry'!CE67="","",'Vendor Data entry'!CE67)</f>
        <v/>
      </c>
      <c r="J66" s="85" t="str">
        <f>IF('Vendor Data entry'!CM67="","",'Vendor Data entry'!CM67)</f>
        <v/>
      </c>
      <c r="K66" s="85"/>
      <c r="L66" s="85"/>
      <c r="M66" s="85"/>
      <c r="N66" s="85"/>
      <c r="O66" s="85"/>
      <c r="P66" s="85"/>
      <c r="Q66" s="85"/>
      <c r="R66" s="85"/>
      <c r="S66" s="85"/>
      <c r="T66" s="85"/>
      <c r="U66" s="85" t="str">
        <f>IF('External Stak. data entry'!D67="","",'External Stak. data entry'!D67)</f>
        <v/>
      </c>
      <c r="V66" s="85" t="str">
        <f>IF('External Stak. data entry'!E67="","",'External Stak. data entry'!E67)</f>
        <v/>
      </c>
      <c r="W66" s="85" t="str">
        <f>IF('External Stak. data entry'!F67="","",'External Stak. data entry'!F67)</f>
        <v/>
      </c>
      <c r="X66" s="85" t="str">
        <f>IF('External Stak. data entry'!G67="","",'External Stak. data entry'!G67)</f>
        <v/>
      </c>
      <c r="Y66" s="85" t="str">
        <f>IF('External Stak. data entry'!T67="","",'External Stak. data entry'!T67)</f>
        <v/>
      </c>
      <c r="Z66" s="85" t="str">
        <f>IF('Customer Data entry'!J67="","",'Customer Data entry'!J67)</f>
        <v/>
      </c>
      <c r="AA66" s="85" t="str">
        <f>IF('Customer Data entry'!S67="","",'Customer Data entry'!S67)</f>
        <v/>
      </c>
      <c r="AB66" s="85" t="str">
        <f>IF('Customer Data entry'!AF67="","",'Customer Data entry'!AF67)</f>
        <v/>
      </c>
    </row>
    <row r="67" spans="2:28" ht="143.25" customHeight="1" x14ac:dyDescent="0.25">
      <c r="B67" s="85" t="str">
        <f>IF('Vendor Data entry'!B68="","",'Vendor Data entry'!B68)</f>
        <v/>
      </c>
      <c r="C67" s="85" t="str">
        <f>IF('Vendor Data entry'!V68="","",'Vendor Data entry'!V68)</f>
        <v/>
      </c>
      <c r="D67" s="85" t="str">
        <f>IF('Vendor Data entry'!W68="","",'Vendor Data entry'!W68)</f>
        <v/>
      </c>
      <c r="E67" s="85" t="str">
        <f>IF('Vendor Data entry'!AX68="","",'Vendor Data entry'!AX68)</f>
        <v/>
      </c>
      <c r="F67" s="85" t="str">
        <f>IF('Vendor Data entry'!AY68="","",'Vendor Data entry'!AY68)</f>
        <v/>
      </c>
      <c r="G67" s="85" t="str">
        <f>IF('Vendor Data entry'!BT68="","",'Vendor Data entry'!BT68)</f>
        <v/>
      </c>
      <c r="H67" s="85" t="str">
        <f>IF('Vendor Data entry'!BU68="","",'Vendor Data entry'!BU68)</f>
        <v/>
      </c>
      <c r="I67" s="85" t="str">
        <f>IF('Vendor Data entry'!CE68="","",'Vendor Data entry'!CE68)</f>
        <v/>
      </c>
      <c r="J67" s="85" t="str">
        <f>IF('Vendor Data entry'!CM68="","",'Vendor Data entry'!CM68)</f>
        <v/>
      </c>
      <c r="K67" s="85"/>
      <c r="L67" s="85"/>
      <c r="M67" s="85"/>
      <c r="N67" s="85"/>
      <c r="O67" s="85"/>
      <c r="P67" s="85"/>
      <c r="Q67" s="85"/>
      <c r="R67" s="85"/>
      <c r="S67" s="85"/>
      <c r="T67" s="85"/>
      <c r="U67" s="85" t="str">
        <f>IF('External Stak. data entry'!D68="","",'External Stak. data entry'!D68)</f>
        <v/>
      </c>
      <c r="V67" s="85" t="str">
        <f>IF('External Stak. data entry'!E68="","",'External Stak. data entry'!E68)</f>
        <v/>
      </c>
      <c r="W67" s="85" t="str">
        <f>IF('External Stak. data entry'!F68="","",'External Stak. data entry'!F68)</f>
        <v/>
      </c>
      <c r="X67" s="85" t="str">
        <f>IF('External Stak. data entry'!G68="","",'External Stak. data entry'!G68)</f>
        <v/>
      </c>
      <c r="Y67" s="85" t="str">
        <f>IF('External Stak. data entry'!T68="","",'External Stak. data entry'!T68)</f>
        <v/>
      </c>
      <c r="Z67" s="85" t="str">
        <f>IF('Customer Data entry'!J68="","",'Customer Data entry'!J68)</f>
        <v/>
      </c>
      <c r="AA67" s="85" t="str">
        <f>IF('Customer Data entry'!S68="","",'Customer Data entry'!S68)</f>
        <v/>
      </c>
      <c r="AB67" s="85" t="str">
        <f>IF('Customer Data entry'!AF68="","",'Customer Data entry'!AF68)</f>
        <v/>
      </c>
    </row>
    <row r="68" spans="2:28" ht="143.25" customHeight="1" x14ac:dyDescent="0.25">
      <c r="B68" s="85" t="str">
        <f>IF('Vendor Data entry'!B69="","",'Vendor Data entry'!B69)</f>
        <v/>
      </c>
      <c r="C68" s="85" t="str">
        <f>IF('Vendor Data entry'!V69="","",'Vendor Data entry'!V69)</f>
        <v/>
      </c>
      <c r="D68" s="85" t="str">
        <f>IF('Vendor Data entry'!W69="","",'Vendor Data entry'!W69)</f>
        <v/>
      </c>
      <c r="E68" s="85" t="str">
        <f>IF('Vendor Data entry'!AX69="","",'Vendor Data entry'!AX69)</f>
        <v/>
      </c>
      <c r="F68" s="85" t="str">
        <f>IF('Vendor Data entry'!AY69="","",'Vendor Data entry'!AY69)</f>
        <v/>
      </c>
      <c r="G68" s="85" t="str">
        <f>IF('Vendor Data entry'!BT69="","",'Vendor Data entry'!BT69)</f>
        <v/>
      </c>
      <c r="H68" s="85" t="str">
        <f>IF('Vendor Data entry'!BU69="","",'Vendor Data entry'!BU69)</f>
        <v/>
      </c>
      <c r="I68" s="85" t="str">
        <f>IF('Vendor Data entry'!CE69="","",'Vendor Data entry'!CE69)</f>
        <v/>
      </c>
      <c r="J68" s="85" t="str">
        <f>IF('Vendor Data entry'!CM69="","",'Vendor Data entry'!CM69)</f>
        <v/>
      </c>
      <c r="K68" s="85"/>
      <c r="L68" s="85"/>
      <c r="M68" s="85"/>
      <c r="N68" s="85"/>
      <c r="O68" s="85"/>
      <c r="P68" s="85"/>
      <c r="Q68" s="85"/>
      <c r="R68" s="85"/>
      <c r="S68" s="85"/>
      <c r="T68" s="85"/>
      <c r="U68" s="85" t="str">
        <f>IF('External Stak. data entry'!D69="","",'External Stak. data entry'!D69)</f>
        <v/>
      </c>
      <c r="V68" s="85" t="str">
        <f>IF('External Stak. data entry'!E69="","",'External Stak. data entry'!E69)</f>
        <v/>
      </c>
      <c r="W68" s="85" t="str">
        <f>IF('External Stak. data entry'!F69="","",'External Stak. data entry'!F69)</f>
        <v/>
      </c>
      <c r="X68" s="85" t="str">
        <f>IF('External Stak. data entry'!G69="","",'External Stak. data entry'!G69)</f>
        <v/>
      </c>
      <c r="Y68" s="85" t="str">
        <f>IF('External Stak. data entry'!T69="","",'External Stak. data entry'!T69)</f>
        <v/>
      </c>
      <c r="Z68" s="85" t="str">
        <f>IF('Customer Data entry'!J69="","",'Customer Data entry'!J69)</f>
        <v/>
      </c>
      <c r="AA68" s="85" t="str">
        <f>IF('Customer Data entry'!S69="","",'Customer Data entry'!S69)</f>
        <v/>
      </c>
      <c r="AB68" s="85" t="str">
        <f>IF('Customer Data entry'!AF69="","",'Customer Data entry'!AF69)</f>
        <v/>
      </c>
    </row>
    <row r="69" spans="2:28" ht="143.25" customHeight="1" x14ac:dyDescent="0.25">
      <c r="B69" s="85" t="str">
        <f>IF('Vendor Data entry'!B70="","",'Vendor Data entry'!B70)</f>
        <v/>
      </c>
      <c r="C69" s="85" t="str">
        <f>IF('Vendor Data entry'!V70="","",'Vendor Data entry'!V70)</f>
        <v/>
      </c>
      <c r="D69" s="85" t="str">
        <f>IF('Vendor Data entry'!W70="","",'Vendor Data entry'!W70)</f>
        <v/>
      </c>
      <c r="E69" s="85" t="str">
        <f>IF('Vendor Data entry'!AX70="","",'Vendor Data entry'!AX70)</f>
        <v/>
      </c>
      <c r="F69" s="85" t="str">
        <f>IF('Vendor Data entry'!AY70="","",'Vendor Data entry'!AY70)</f>
        <v/>
      </c>
      <c r="G69" s="85" t="str">
        <f>IF('Vendor Data entry'!BT70="","",'Vendor Data entry'!BT70)</f>
        <v/>
      </c>
      <c r="H69" s="85" t="str">
        <f>IF('Vendor Data entry'!BU70="","",'Vendor Data entry'!BU70)</f>
        <v/>
      </c>
      <c r="I69" s="85" t="str">
        <f>IF('Vendor Data entry'!CE70="","",'Vendor Data entry'!CE70)</f>
        <v/>
      </c>
      <c r="J69" s="85" t="str">
        <f>IF('Vendor Data entry'!CM70="","",'Vendor Data entry'!CM70)</f>
        <v/>
      </c>
      <c r="K69" s="85"/>
      <c r="L69" s="85"/>
      <c r="M69" s="85"/>
      <c r="N69" s="85"/>
      <c r="O69" s="85"/>
      <c r="P69" s="85"/>
      <c r="Q69" s="85"/>
      <c r="R69" s="85"/>
      <c r="S69" s="85"/>
      <c r="T69" s="85"/>
      <c r="U69" s="85" t="str">
        <f>IF('External Stak. data entry'!D70="","",'External Stak. data entry'!D70)</f>
        <v/>
      </c>
      <c r="V69" s="85" t="str">
        <f>IF('External Stak. data entry'!E70="","",'External Stak. data entry'!E70)</f>
        <v/>
      </c>
      <c r="W69" s="85" t="str">
        <f>IF('External Stak. data entry'!F70="","",'External Stak. data entry'!F70)</f>
        <v/>
      </c>
      <c r="X69" s="85" t="str">
        <f>IF('External Stak. data entry'!G70="","",'External Stak. data entry'!G70)</f>
        <v/>
      </c>
      <c r="Y69" s="85" t="str">
        <f>IF('External Stak. data entry'!T70="","",'External Stak. data entry'!T70)</f>
        <v/>
      </c>
      <c r="Z69" s="85" t="str">
        <f>IF('Customer Data entry'!J70="","",'Customer Data entry'!J70)</f>
        <v/>
      </c>
      <c r="AA69" s="85" t="str">
        <f>IF('Customer Data entry'!S70="","",'Customer Data entry'!S70)</f>
        <v/>
      </c>
      <c r="AB69" s="85" t="str">
        <f>IF('Customer Data entry'!AF70="","",'Customer Data entry'!AF70)</f>
        <v/>
      </c>
    </row>
    <row r="70" spans="2:28" ht="143.25" customHeight="1" x14ac:dyDescent="0.25">
      <c r="B70" s="85" t="str">
        <f>IF('Vendor Data entry'!B71="","",'Vendor Data entry'!B71)</f>
        <v/>
      </c>
      <c r="C70" s="85" t="str">
        <f>IF('Vendor Data entry'!V71="","",'Vendor Data entry'!V71)</f>
        <v/>
      </c>
      <c r="D70" s="85" t="str">
        <f>IF('Vendor Data entry'!W71="","",'Vendor Data entry'!W71)</f>
        <v/>
      </c>
      <c r="E70" s="85" t="str">
        <f>IF('Vendor Data entry'!AX71="","",'Vendor Data entry'!AX71)</f>
        <v/>
      </c>
      <c r="F70" s="85" t="str">
        <f>IF('Vendor Data entry'!AY71="","",'Vendor Data entry'!AY71)</f>
        <v/>
      </c>
      <c r="G70" s="85" t="str">
        <f>IF('Vendor Data entry'!BT71="","",'Vendor Data entry'!BT71)</f>
        <v/>
      </c>
      <c r="H70" s="85" t="str">
        <f>IF('Vendor Data entry'!BU71="","",'Vendor Data entry'!BU71)</f>
        <v/>
      </c>
      <c r="I70" s="85" t="str">
        <f>IF('Vendor Data entry'!CE71="","",'Vendor Data entry'!CE71)</f>
        <v/>
      </c>
      <c r="J70" s="85" t="str">
        <f>IF('Vendor Data entry'!CM71="","",'Vendor Data entry'!CM71)</f>
        <v/>
      </c>
      <c r="K70" s="85"/>
      <c r="L70" s="85"/>
      <c r="M70" s="85"/>
      <c r="N70" s="85"/>
      <c r="O70" s="85"/>
      <c r="P70" s="85"/>
      <c r="Q70" s="85"/>
      <c r="R70" s="85"/>
      <c r="S70" s="85"/>
      <c r="T70" s="85"/>
      <c r="U70" s="85" t="str">
        <f>IF('External Stak. data entry'!D71="","",'External Stak. data entry'!D71)</f>
        <v/>
      </c>
      <c r="V70" s="85" t="str">
        <f>IF('External Stak. data entry'!E71="","",'External Stak. data entry'!E71)</f>
        <v/>
      </c>
      <c r="W70" s="85" t="str">
        <f>IF('External Stak. data entry'!F71="","",'External Stak. data entry'!F71)</f>
        <v/>
      </c>
      <c r="X70" s="85" t="str">
        <f>IF('External Stak. data entry'!G71="","",'External Stak. data entry'!G71)</f>
        <v/>
      </c>
      <c r="Y70" s="85" t="str">
        <f>IF('External Stak. data entry'!T71="","",'External Stak. data entry'!T71)</f>
        <v/>
      </c>
      <c r="Z70" s="85" t="str">
        <f>IF('Customer Data entry'!J71="","",'Customer Data entry'!J71)</f>
        <v/>
      </c>
      <c r="AA70" s="85" t="str">
        <f>IF('Customer Data entry'!S71="","",'Customer Data entry'!S71)</f>
        <v/>
      </c>
      <c r="AB70" s="85" t="str">
        <f>IF('Customer Data entry'!AF71="","",'Customer Data entry'!AF71)</f>
        <v/>
      </c>
    </row>
    <row r="71" spans="2:28" ht="143.25" customHeight="1" x14ac:dyDescent="0.25">
      <c r="B71" s="85" t="str">
        <f>IF('Vendor Data entry'!B72="","",'Vendor Data entry'!B72)</f>
        <v/>
      </c>
      <c r="C71" s="85" t="str">
        <f>IF('Vendor Data entry'!V72="","",'Vendor Data entry'!V72)</f>
        <v/>
      </c>
      <c r="D71" s="85" t="str">
        <f>IF('Vendor Data entry'!W72="","",'Vendor Data entry'!W72)</f>
        <v/>
      </c>
      <c r="E71" s="85" t="str">
        <f>IF('Vendor Data entry'!AX72="","",'Vendor Data entry'!AX72)</f>
        <v/>
      </c>
      <c r="F71" s="85" t="str">
        <f>IF('Vendor Data entry'!AY72="","",'Vendor Data entry'!AY72)</f>
        <v/>
      </c>
      <c r="G71" s="85" t="str">
        <f>IF('Vendor Data entry'!BT72="","",'Vendor Data entry'!BT72)</f>
        <v/>
      </c>
      <c r="H71" s="85" t="str">
        <f>IF('Vendor Data entry'!BU72="","",'Vendor Data entry'!BU72)</f>
        <v/>
      </c>
      <c r="I71" s="85" t="str">
        <f>IF('Vendor Data entry'!CE72="","",'Vendor Data entry'!CE72)</f>
        <v/>
      </c>
      <c r="J71" s="85" t="str">
        <f>IF('Vendor Data entry'!CM72="","",'Vendor Data entry'!CM72)</f>
        <v/>
      </c>
      <c r="K71" s="85"/>
      <c r="L71" s="85"/>
      <c r="M71" s="85"/>
      <c r="N71" s="85"/>
      <c r="O71" s="85"/>
      <c r="P71" s="85"/>
      <c r="Q71" s="85"/>
      <c r="R71" s="85"/>
      <c r="S71" s="85"/>
      <c r="T71" s="85"/>
      <c r="U71" s="85" t="str">
        <f>IF('External Stak. data entry'!D72="","",'External Stak. data entry'!D72)</f>
        <v/>
      </c>
      <c r="V71" s="85" t="str">
        <f>IF('External Stak. data entry'!E72="","",'External Stak. data entry'!E72)</f>
        <v/>
      </c>
      <c r="W71" s="85" t="str">
        <f>IF('External Stak. data entry'!F72="","",'External Stak. data entry'!F72)</f>
        <v/>
      </c>
      <c r="X71" s="85" t="str">
        <f>IF('External Stak. data entry'!G72="","",'External Stak. data entry'!G72)</f>
        <v/>
      </c>
      <c r="Y71" s="85" t="str">
        <f>IF('External Stak. data entry'!T72="","",'External Stak. data entry'!T72)</f>
        <v/>
      </c>
      <c r="Z71" s="85" t="str">
        <f>IF('Customer Data entry'!J72="","",'Customer Data entry'!J72)</f>
        <v/>
      </c>
      <c r="AA71" s="85" t="str">
        <f>IF('Customer Data entry'!S72="","",'Customer Data entry'!S72)</f>
        <v/>
      </c>
      <c r="AB71" s="85" t="str">
        <f>IF('Customer Data entry'!AF72="","",'Customer Data entry'!AF72)</f>
        <v/>
      </c>
    </row>
    <row r="72" spans="2:28" ht="143.25" customHeight="1" x14ac:dyDescent="0.25">
      <c r="B72" s="85" t="str">
        <f>IF('Vendor Data entry'!B73="","",'Vendor Data entry'!B73)</f>
        <v/>
      </c>
      <c r="C72" s="85" t="str">
        <f>IF('Vendor Data entry'!V73="","",'Vendor Data entry'!V73)</f>
        <v/>
      </c>
      <c r="D72" s="85" t="str">
        <f>IF('Vendor Data entry'!W73="","",'Vendor Data entry'!W73)</f>
        <v/>
      </c>
      <c r="E72" s="85" t="str">
        <f>IF('Vendor Data entry'!AX73="","",'Vendor Data entry'!AX73)</f>
        <v/>
      </c>
      <c r="F72" s="85" t="str">
        <f>IF('Vendor Data entry'!AY73="","",'Vendor Data entry'!AY73)</f>
        <v/>
      </c>
      <c r="G72" s="85" t="str">
        <f>IF('Vendor Data entry'!BT73="","",'Vendor Data entry'!BT73)</f>
        <v/>
      </c>
      <c r="H72" s="85" t="str">
        <f>IF('Vendor Data entry'!BU73="","",'Vendor Data entry'!BU73)</f>
        <v/>
      </c>
      <c r="I72" s="85" t="str">
        <f>IF('Vendor Data entry'!CE73="","",'Vendor Data entry'!CE73)</f>
        <v/>
      </c>
      <c r="J72" s="85" t="str">
        <f>IF('Vendor Data entry'!CM73="","",'Vendor Data entry'!CM73)</f>
        <v/>
      </c>
      <c r="K72" s="85"/>
      <c r="L72" s="85"/>
      <c r="M72" s="85"/>
      <c r="N72" s="85"/>
      <c r="O72" s="85"/>
      <c r="P72" s="85"/>
      <c r="Q72" s="85"/>
      <c r="R72" s="85"/>
      <c r="S72" s="85"/>
      <c r="T72" s="85"/>
      <c r="U72" s="85" t="str">
        <f>IF('External Stak. data entry'!D73="","",'External Stak. data entry'!D73)</f>
        <v/>
      </c>
      <c r="V72" s="85" t="str">
        <f>IF('External Stak. data entry'!E73="","",'External Stak. data entry'!E73)</f>
        <v/>
      </c>
      <c r="W72" s="85" t="str">
        <f>IF('External Stak. data entry'!F73="","",'External Stak. data entry'!F73)</f>
        <v/>
      </c>
      <c r="X72" s="85" t="str">
        <f>IF('External Stak. data entry'!G73="","",'External Stak. data entry'!G73)</f>
        <v/>
      </c>
      <c r="Y72" s="85" t="str">
        <f>IF('External Stak. data entry'!T73="","",'External Stak. data entry'!T73)</f>
        <v/>
      </c>
      <c r="Z72" s="85" t="str">
        <f>IF('Customer Data entry'!J73="","",'Customer Data entry'!J73)</f>
        <v/>
      </c>
      <c r="AA72" s="85" t="str">
        <f>IF('Customer Data entry'!S73="","",'Customer Data entry'!S73)</f>
        <v/>
      </c>
      <c r="AB72" s="85" t="str">
        <f>IF('Customer Data entry'!AF73="","",'Customer Data entry'!AF73)</f>
        <v/>
      </c>
    </row>
    <row r="73" spans="2:28" ht="143.25" customHeight="1" x14ac:dyDescent="0.25">
      <c r="B73" s="85" t="str">
        <f>IF('Vendor Data entry'!B74="","",'Vendor Data entry'!B74)</f>
        <v/>
      </c>
      <c r="C73" s="85" t="str">
        <f>IF('Vendor Data entry'!V74="","",'Vendor Data entry'!V74)</f>
        <v/>
      </c>
      <c r="D73" s="85" t="str">
        <f>IF('Vendor Data entry'!W74="","",'Vendor Data entry'!W74)</f>
        <v/>
      </c>
      <c r="E73" s="85" t="str">
        <f>IF('Vendor Data entry'!AX74="","",'Vendor Data entry'!AX74)</f>
        <v/>
      </c>
      <c r="F73" s="85" t="str">
        <f>IF('Vendor Data entry'!AY74="","",'Vendor Data entry'!AY74)</f>
        <v/>
      </c>
      <c r="G73" s="85" t="str">
        <f>IF('Vendor Data entry'!BT74="","",'Vendor Data entry'!BT74)</f>
        <v/>
      </c>
      <c r="H73" s="85" t="str">
        <f>IF('Vendor Data entry'!BU74="","",'Vendor Data entry'!BU74)</f>
        <v/>
      </c>
      <c r="I73" s="85" t="str">
        <f>IF('Vendor Data entry'!CE74="","",'Vendor Data entry'!CE74)</f>
        <v/>
      </c>
      <c r="J73" s="85" t="str">
        <f>IF('Vendor Data entry'!CM74="","",'Vendor Data entry'!CM74)</f>
        <v/>
      </c>
      <c r="K73" s="85"/>
      <c r="L73" s="85"/>
      <c r="M73" s="85"/>
      <c r="N73" s="85"/>
      <c r="O73" s="85"/>
      <c r="P73" s="85"/>
      <c r="Q73" s="85"/>
      <c r="R73" s="85"/>
      <c r="S73" s="85"/>
      <c r="T73" s="85"/>
      <c r="U73" s="85" t="str">
        <f>IF('External Stak. data entry'!D74="","",'External Stak. data entry'!D74)</f>
        <v/>
      </c>
      <c r="V73" s="85" t="str">
        <f>IF('External Stak. data entry'!E74="","",'External Stak. data entry'!E74)</f>
        <v/>
      </c>
      <c r="W73" s="85" t="str">
        <f>IF('External Stak. data entry'!F74="","",'External Stak. data entry'!F74)</f>
        <v/>
      </c>
      <c r="X73" s="85" t="str">
        <f>IF('External Stak. data entry'!G74="","",'External Stak. data entry'!G74)</f>
        <v/>
      </c>
      <c r="Y73" s="85" t="str">
        <f>IF('External Stak. data entry'!T74="","",'External Stak. data entry'!T74)</f>
        <v/>
      </c>
      <c r="Z73" s="85" t="str">
        <f>IF('Customer Data entry'!J74="","",'Customer Data entry'!J74)</f>
        <v/>
      </c>
      <c r="AA73" s="85" t="str">
        <f>IF('Customer Data entry'!S74="","",'Customer Data entry'!S74)</f>
        <v/>
      </c>
      <c r="AB73" s="85" t="str">
        <f>IF('Customer Data entry'!AF74="","",'Customer Data entry'!AF74)</f>
        <v/>
      </c>
    </row>
    <row r="74" spans="2:28" ht="143.25" customHeight="1" x14ac:dyDescent="0.25">
      <c r="B74" s="85" t="str">
        <f>IF('Vendor Data entry'!B75="","",'Vendor Data entry'!B75)</f>
        <v/>
      </c>
      <c r="C74" s="85" t="str">
        <f>IF('Vendor Data entry'!V75="","",'Vendor Data entry'!V75)</f>
        <v/>
      </c>
      <c r="D74" s="85" t="str">
        <f>IF('Vendor Data entry'!W75="","",'Vendor Data entry'!W75)</f>
        <v/>
      </c>
      <c r="E74" s="85" t="str">
        <f>IF('Vendor Data entry'!AX75="","",'Vendor Data entry'!AX75)</f>
        <v/>
      </c>
      <c r="F74" s="85" t="str">
        <f>IF('Vendor Data entry'!AY75="","",'Vendor Data entry'!AY75)</f>
        <v/>
      </c>
      <c r="G74" s="85" t="str">
        <f>IF('Vendor Data entry'!BT75="","",'Vendor Data entry'!BT75)</f>
        <v/>
      </c>
      <c r="H74" s="85" t="str">
        <f>IF('Vendor Data entry'!BU75="","",'Vendor Data entry'!BU75)</f>
        <v/>
      </c>
      <c r="I74" s="85" t="str">
        <f>IF('Vendor Data entry'!CE75="","",'Vendor Data entry'!CE75)</f>
        <v/>
      </c>
      <c r="J74" s="85" t="str">
        <f>IF('Vendor Data entry'!CM75="","",'Vendor Data entry'!CM75)</f>
        <v/>
      </c>
      <c r="K74" s="85"/>
      <c r="L74" s="85"/>
      <c r="M74" s="85"/>
      <c r="N74" s="85"/>
      <c r="O74" s="85"/>
      <c r="P74" s="85"/>
      <c r="Q74" s="85"/>
      <c r="R74" s="85"/>
      <c r="S74" s="85"/>
      <c r="T74" s="85"/>
      <c r="U74" s="85" t="str">
        <f>IF('External Stak. data entry'!D75="","",'External Stak. data entry'!D75)</f>
        <v/>
      </c>
      <c r="V74" s="85" t="str">
        <f>IF('External Stak. data entry'!E75="","",'External Stak. data entry'!E75)</f>
        <v/>
      </c>
      <c r="W74" s="85" t="str">
        <f>IF('External Stak. data entry'!F75="","",'External Stak. data entry'!F75)</f>
        <v/>
      </c>
      <c r="X74" s="85" t="str">
        <f>IF('External Stak. data entry'!G75="","",'External Stak. data entry'!G75)</f>
        <v/>
      </c>
      <c r="Y74" s="85" t="str">
        <f>IF('External Stak. data entry'!T75="","",'External Stak. data entry'!T75)</f>
        <v/>
      </c>
      <c r="Z74" s="85" t="str">
        <f>IF('Customer Data entry'!J75="","",'Customer Data entry'!J75)</f>
        <v/>
      </c>
      <c r="AA74" s="85" t="str">
        <f>IF('Customer Data entry'!S75="","",'Customer Data entry'!S75)</f>
        <v/>
      </c>
      <c r="AB74" s="85" t="str">
        <f>IF('Customer Data entry'!AF75="","",'Customer Data entry'!AF75)</f>
        <v/>
      </c>
    </row>
    <row r="75" spans="2:28" ht="143.25" customHeight="1" x14ac:dyDescent="0.25">
      <c r="B75" s="85" t="str">
        <f>IF('Vendor Data entry'!B76="","",'Vendor Data entry'!B76)</f>
        <v/>
      </c>
      <c r="C75" s="85" t="str">
        <f>IF('Vendor Data entry'!V76="","",'Vendor Data entry'!V76)</f>
        <v/>
      </c>
      <c r="D75" s="85" t="str">
        <f>IF('Vendor Data entry'!W76="","",'Vendor Data entry'!W76)</f>
        <v/>
      </c>
      <c r="E75" s="85" t="str">
        <f>IF('Vendor Data entry'!AX76="","",'Vendor Data entry'!AX76)</f>
        <v/>
      </c>
      <c r="F75" s="85" t="str">
        <f>IF('Vendor Data entry'!AY76="","",'Vendor Data entry'!AY76)</f>
        <v/>
      </c>
      <c r="G75" s="85" t="str">
        <f>IF('Vendor Data entry'!BT76="","",'Vendor Data entry'!BT76)</f>
        <v/>
      </c>
      <c r="H75" s="85" t="str">
        <f>IF('Vendor Data entry'!BU76="","",'Vendor Data entry'!BU76)</f>
        <v/>
      </c>
      <c r="I75" s="85" t="str">
        <f>IF('Vendor Data entry'!CE76="","",'Vendor Data entry'!CE76)</f>
        <v/>
      </c>
      <c r="J75" s="85" t="str">
        <f>IF('Vendor Data entry'!CM76="","",'Vendor Data entry'!CM76)</f>
        <v/>
      </c>
      <c r="K75" s="85"/>
      <c r="L75" s="85"/>
      <c r="M75" s="85"/>
      <c r="N75" s="85"/>
      <c r="O75" s="85"/>
      <c r="P75" s="85"/>
      <c r="Q75" s="85"/>
      <c r="R75" s="85"/>
      <c r="S75" s="85"/>
      <c r="T75" s="85"/>
      <c r="U75" s="85" t="str">
        <f>IF('External Stak. data entry'!D76="","",'External Stak. data entry'!D76)</f>
        <v/>
      </c>
      <c r="V75" s="85" t="str">
        <f>IF('External Stak. data entry'!E76="","",'External Stak. data entry'!E76)</f>
        <v/>
      </c>
      <c r="W75" s="85" t="str">
        <f>IF('External Stak. data entry'!F76="","",'External Stak. data entry'!F76)</f>
        <v/>
      </c>
      <c r="X75" s="85" t="str">
        <f>IF('External Stak. data entry'!G76="","",'External Stak. data entry'!G76)</f>
        <v/>
      </c>
      <c r="Y75" s="85" t="str">
        <f>IF('External Stak. data entry'!T76="","",'External Stak. data entry'!T76)</f>
        <v/>
      </c>
      <c r="Z75" s="85" t="str">
        <f>IF('Customer Data entry'!J76="","",'Customer Data entry'!J76)</f>
        <v/>
      </c>
      <c r="AA75" s="85" t="str">
        <f>IF('Customer Data entry'!S76="","",'Customer Data entry'!S76)</f>
        <v/>
      </c>
      <c r="AB75" s="85" t="str">
        <f>IF('Customer Data entry'!AF76="","",'Customer Data entry'!AF76)</f>
        <v/>
      </c>
    </row>
    <row r="76" spans="2:28" ht="143.25" customHeight="1" x14ac:dyDescent="0.25">
      <c r="B76" s="85" t="str">
        <f>IF('Vendor Data entry'!B77="","",'Vendor Data entry'!B77)</f>
        <v/>
      </c>
      <c r="C76" s="85" t="str">
        <f>IF('Vendor Data entry'!V77="","",'Vendor Data entry'!V77)</f>
        <v/>
      </c>
      <c r="D76" s="85" t="str">
        <f>IF('Vendor Data entry'!W77="","",'Vendor Data entry'!W77)</f>
        <v/>
      </c>
      <c r="E76" s="85" t="str">
        <f>IF('Vendor Data entry'!AX77="","",'Vendor Data entry'!AX77)</f>
        <v/>
      </c>
      <c r="F76" s="85" t="str">
        <f>IF('Vendor Data entry'!AY77="","",'Vendor Data entry'!AY77)</f>
        <v/>
      </c>
      <c r="G76" s="85" t="str">
        <f>IF('Vendor Data entry'!BT77="","",'Vendor Data entry'!BT77)</f>
        <v/>
      </c>
      <c r="H76" s="85" t="str">
        <f>IF('Vendor Data entry'!BU77="","",'Vendor Data entry'!BU77)</f>
        <v/>
      </c>
      <c r="I76" s="85" t="str">
        <f>IF('Vendor Data entry'!CE77="","",'Vendor Data entry'!CE77)</f>
        <v/>
      </c>
      <c r="J76" s="85" t="str">
        <f>IF('Vendor Data entry'!CM77="","",'Vendor Data entry'!CM77)</f>
        <v/>
      </c>
      <c r="K76" s="85"/>
      <c r="L76" s="85"/>
      <c r="M76" s="85"/>
      <c r="N76" s="85"/>
      <c r="O76" s="85"/>
      <c r="P76" s="85"/>
      <c r="Q76" s="85"/>
      <c r="R76" s="85"/>
      <c r="S76" s="85"/>
      <c r="T76" s="85"/>
      <c r="U76" s="85" t="str">
        <f>IF('External Stak. data entry'!D77="","",'External Stak. data entry'!D77)</f>
        <v/>
      </c>
      <c r="V76" s="85" t="str">
        <f>IF('External Stak. data entry'!E77="","",'External Stak. data entry'!E77)</f>
        <v/>
      </c>
      <c r="W76" s="85" t="str">
        <f>IF('External Stak. data entry'!F77="","",'External Stak. data entry'!F77)</f>
        <v/>
      </c>
      <c r="X76" s="85" t="str">
        <f>IF('External Stak. data entry'!G77="","",'External Stak. data entry'!G77)</f>
        <v/>
      </c>
      <c r="Y76" s="85" t="str">
        <f>IF('External Stak. data entry'!T77="","",'External Stak. data entry'!T77)</f>
        <v/>
      </c>
      <c r="Z76" s="85" t="str">
        <f>IF('Customer Data entry'!J77="","",'Customer Data entry'!J77)</f>
        <v/>
      </c>
      <c r="AA76" s="85" t="str">
        <f>IF('Customer Data entry'!S77="","",'Customer Data entry'!S77)</f>
        <v/>
      </c>
      <c r="AB76" s="85" t="str">
        <f>IF('Customer Data entry'!AF77="","",'Customer Data entry'!AF77)</f>
        <v/>
      </c>
    </row>
    <row r="77" spans="2:28" ht="143.25" customHeight="1" x14ac:dyDescent="0.25">
      <c r="B77" s="85" t="str">
        <f>IF('Vendor Data entry'!B78="","",'Vendor Data entry'!B78)</f>
        <v/>
      </c>
      <c r="C77" s="85" t="str">
        <f>IF('Vendor Data entry'!V78="","",'Vendor Data entry'!V78)</f>
        <v/>
      </c>
      <c r="D77" s="85" t="str">
        <f>IF('Vendor Data entry'!W78="","",'Vendor Data entry'!W78)</f>
        <v/>
      </c>
      <c r="E77" s="85" t="str">
        <f>IF('Vendor Data entry'!AX78="","",'Vendor Data entry'!AX78)</f>
        <v/>
      </c>
      <c r="F77" s="85" t="str">
        <f>IF('Vendor Data entry'!AY78="","",'Vendor Data entry'!AY78)</f>
        <v/>
      </c>
      <c r="G77" s="85" t="str">
        <f>IF('Vendor Data entry'!BT78="","",'Vendor Data entry'!BT78)</f>
        <v/>
      </c>
      <c r="H77" s="85" t="str">
        <f>IF('Vendor Data entry'!BU78="","",'Vendor Data entry'!BU78)</f>
        <v/>
      </c>
      <c r="I77" s="85" t="str">
        <f>IF('Vendor Data entry'!CE78="","",'Vendor Data entry'!CE78)</f>
        <v/>
      </c>
      <c r="J77" s="85" t="str">
        <f>IF('Vendor Data entry'!CM78="","",'Vendor Data entry'!CM78)</f>
        <v/>
      </c>
      <c r="K77" s="85"/>
      <c r="L77" s="85"/>
      <c r="M77" s="85"/>
      <c r="N77" s="85"/>
      <c r="O77" s="85"/>
      <c r="P77" s="85"/>
      <c r="Q77" s="85"/>
      <c r="R77" s="85"/>
      <c r="S77" s="85"/>
      <c r="T77" s="85"/>
      <c r="U77" s="85" t="str">
        <f>IF('External Stak. data entry'!D78="","",'External Stak. data entry'!D78)</f>
        <v/>
      </c>
      <c r="V77" s="85" t="str">
        <f>IF('External Stak. data entry'!E78="","",'External Stak. data entry'!E78)</f>
        <v/>
      </c>
      <c r="W77" s="85" t="str">
        <f>IF('External Stak. data entry'!F78="","",'External Stak. data entry'!F78)</f>
        <v/>
      </c>
      <c r="X77" s="85" t="str">
        <f>IF('External Stak. data entry'!G78="","",'External Stak. data entry'!G78)</f>
        <v/>
      </c>
      <c r="Y77" s="85" t="str">
        <f>IF('External Stak. data entry'!T78="","",'External Stak. data entry'!T78)</f>
        <v/>
      </c>
      <c r="Z77" s="85" t="str">
        <f>IF('Customer Data entry'!J78="","",'Customer Data entry'!J78)</f>
        <v/>
      </c>
      <c r="AA77" s="85" t="str">
        <f>IF('Customer Data entry'!S78="","",'Customer Data entry'!S78)</f>
        <v/>
      </c>
      <c r="AB77" s="85" t="str">
        <f>IF('Customer Data entry'!AF78="","",'Customer Data entry'!AF78)</f>
        <v/>
      </c>
    </row>
    <row r="78" spans="2:28" ht="143.25" customHeight="1" x14ac:dyDescent="0.25">
      <c r="B78" s="85" t="str">
        <f>IF('Vendor Data entry'!B79="","",'Vendor Data entry'!B79)</f>
        <v/>
      </c>
      <c r="C78" s="85" t="str">
        <f>IF('Vendor Data entry'!V79="","",'Vendor Data entry'!V79)</f>
        <v/>
      </c>
      <c r="D78" s="85" t="str">
        <f>IF('Vendor Data entry'!W79="","",'Vendor Data entry'!W79)</f>
        <v/>
      </c>
      <c r="E78" s="85" t="str">
        <f>IF('Vendor Data entry'!AX79="","",'Vendor Data entry'!AX79)</f>
        <v/>
      </c>
      <c r="F78" s="85" t="str">
        <f>IF('Vendor Data entry'!AY79="","",'Vendor Data entry'!AY79)</f>
        <v/>
      </c>
      <c r="G78" s="85" t="str">
        <f>IF('Vendor Data entry'!BT79="","",'Vendor Data entry'!BT79)</f>
        <v/>
      </c>
      <c r="H78" s="85" t="str">
        <f>IF('Vendor Data entry'!BU79="","",'Vendor Data entry'!BU79)</f>
        <v/>
      </c>
      <c r="I78" s="85" t="str">
        <f>IF('Vendor Data entry'!CE79="","",'Vendor Data entry'!CE79)</f>
        <v/>
      </c>
      <c r="J78" s="85" t="str">
        <f>IF('Vendor Data entry'!CM79="","",'Vendor Data entry'!CM79)</f>
        <v/>
      </c>
      <c r="K78" s="85"/>
      <c r="L78" s="85"/>
      <c r="M78" s="85"/>
      <c r="N78" s="85"/>
      <c r="O78" s="85"/>
      <c r="P78" s="85"/>
      <c r="Q78" s="85"/>
      <c r="R78" s="85"/>
      <c r="S78" s="85"/>
      <c r="T78" s="85"/>
      <c r="U78" s="85" t="str">
        <f>IF('External Stak. data entry'!D79="","",'External Stak. data entry'!D79)</f>
        <v/>
      </c>
      <c r="V78" s="85" t="str">
        <f>IF('External Stak. data entry'!E79="","",'External Stak. data entry'!E79)</f>
        <v/>
      </c>
      <c r="W78" s="85" t="str">
        <f>IF('External Stak. data entry'!F79="","",'External Stak. data entry'!F79)</f>
        <v/>
      </c>
      <c r="X78" s="85" t="str">
        <f>IF('External Stak. data entry'!G79="","",'External Stak. data entry'!G79)</f>
        <v/>
      </c>
      <c r="Y78" s="85" t="str">
        <f>IF('External Stak. data entry'!T79="","",'External Stak. data entry'!T79)</f>
        <v/>
      </c>
      <c r="Z78" s="85" t="str">
        <f>IF('Customer Data entry'!J79="","",'Customer Data entry'!J79)</f>
        <v/>
      </c>
      <c r="AA78" s="85" t="str">
        <f>IF('Customer Data entry'!S79="","",'Customer Data entry'!S79)</f>
        <v/>
      </c>
      <c r="AB78" s="85" t="str">
        <f>IF('Customer Data entry'!AF79="","",'Customer Data entry'!AF79)</f>
        <v/>
      </c>
    </row>
    <row r="79" spans="2:28" ht="143.25" customHeight="1" x14ac:dyDescent="0.25">
      <c r="B79" s="85" t="str">
        <f>IF('Vendor Data entry'!B80="","",'Vendor Data entry'!B80)</f>
        <v/>
      </c>
      <c r="C79" s="85" t="str">
        <f>IF('Vendor Data entry'!V80="","",'Vendor Data entry'!V80)</f>
        <v/>
      </c>
      <c r="D79" s="85" t="str">
        <f>IF('Vendor Data entry'!W80="","",'Vendor Data entry'!W80)</f>
        <v/>
      </c>
      <c r="E79" s="85" t="str">
        <f>IF('Vendor Data entry'!AX80="","",'Vendor Data entry'!AX80)</f>
        <v/>
      </c>
      <c r="F79" s="85" t="str">
        <f>IF('Vendor Data entry'!AY80="","",'Vendor Data entry'!AY80)</f>
        <v/>
      </c>
      <c r="G79" s="85" t="str">
        <f>IF('Vendor Data entry'!BT80="","",'Vendor Data entry'!BT80)</f>
        <v/>
      </c>
      <c r="H79" s="85" t="str">
        <f>IF('Vendor Data entry'!BU80="","",'Vendor Data entry'!BU80)</f>
        <v/>
      </c>
      <c r="I79" s="85" t="str">
        <f>IF('Vendor Data entry'!CE80="","",'Vendor Data entry'!CE80)</f>
        <v/>
      </c>
      <c r="J79" s="85" t="str">
        <f>IF('Vendor Data entry'!CM80="","",'Vendor Data entry'!CM80)</f>
        <v/>
      </c>
      <c r="K79" s="85"/>
      <c r="L79" s="85"/>
      <c r="M79" s="85"/>
      <c r="N79" s="85"/>
      <c r="O79" s="85"/>
      <c r="P79" s="85"/>
      <c r="Q79" s="85"/>
      <c r="R79" s="85"/>
      <c r="S79" s="85"/>
      <c r="T79" s="85"/>
      <c r="U79" s="85" t="str">
        <f>IF('External Stak. data entry'!D80="","",'External Stak. data entry'!D80)</f>
        <v/>
      </c>
      <c r="V79" s="85" t="str">
        <f>IF('External Stak. data entry'!E80="","",'External Stak. data entry'!E80)</f>
        <v/>
      </c>
      <c r="W79" s="85" t="str">
        <f>IF('External Stak. data entry'!F80="","",'External Stak. data entry'!F80)</f>
        <v/>
      </c>
      <c r="X79" s="85" t="str">
        <f>IF('External Stak. data entry'!G80="","",'External Stak. data entry'!G80)</f>
        <v/>
      </c>
      <c r="Y79" s="85" t="str">
        <f>IF('External Stak. data entry'!T80="","",'External Stak. data entry'!T80)</f>
        <v/>
      </c>
      <c r="Z79" s="85" t="str">
        <f>IF('Customer Data entry'!J80="","",'Customer Data entry'!J80)</f>
        <v/>
      </c>
      <c r="AA79" s="85" t="str">
        <f>IF('Customer Data entry'!S80="","",'Customer Data entry'!S80)</f>
        <v/>
      </c>
      <c r="AB79" s="85" t="str">
        <f>IF('Customer Data entry'!AF80="","",'Customer Data entry'!AF80)</f>
        <v/>
      </c>
    </row>
    <row r="80" spans="2:28" ht="143.25" customHeight="1" x14ac:dyDescent="0.25">
      <c r="B80" s="85" t="str">
        <f>IF('Vendor Data entry'!B81="","",'Vendor Data entry'!B81)</f>
        <v/>
      </c>
      <c r="C80" s="85" t="str">
        <f>IF('Vendor Data entry'!V81="","",'Vendor Data entry'!V81)</f>
        <v/>
      </c>
      <c r="D80" s="85" t="str">
        <f>IF('Vendor Data entry'!W81="","",'Vendor Data entry'!W81)</f>
        <v/>
      </c>
      <c r="E80" s="85" t="str">
        <f>IF('Vendor Data entry'!AX81="","",'Vendor Data entry'!AX81)</f>
        <v/>
      </c>
      <c r="F80" s="85" t="str">
        <f>IF('Vendor Data entry'!AY81="","",'Vendor Data entry'!AY81)</f>
        <v/>
      </c>
      <c r="G80" s="85" t="str">
        <f>IF('Vendor Data entry'!BT81="","",'Vendor Data entry'!BT81)</f>
        <v/>
      </c>
      <c r="H80" s="85" t="str">
        <f>IF('Vendor Data entry'!BU81="","",'Vendor Data entry'!BU81)</f>
        <v/>
      </c>
      <c r="I80" s="85" t="str">
        <f>IF('Vendor Data entry'!CE81="","",'Vendor Data entry'!CE81)</f>
        <v/>
      </c>
      <c r="J80" s="85" t="str">
        <f>IF('Vendor Data entry'!CM81="","",'Vendor Data entry'!CM81)</f>
        <v/>
      </c>
      <c r="K80" s="85"/>
      <c r="L80" s="85"/>
      <c r="M80" s="85"/>
      <c r="N80" s="85"/>
      <c r="O80" s="85"/>
      <c r="P80" s="85"/>
      <c r="Q80" s="85"/>
      <c r="R80" s="85"/>
      <c r="S80" s="85"/>
      <c r="T80" s="85"/>
      <c r="U80" s="85" t="str">
        <f>IF('External Stak. data entry'!D81="","",'External Stak. data entry'!D81)</f>
        <v/>
      </c>
      <c r="V80" s="85" t="str">
        <f>IF('External Stak. data entry'!E81="","",'External Stak. data entry'!E81)</f>
        <v/>
      </c>
      <c r="W80" s="85" t="str">
        <f>IF('External Stak. data entry'!F81="","",'External Stak. data entry'!F81)</f>
        <v/>
      </c>
      <c r="X80" s="85" t="str">
        <f>IF('External Stak. data entry'!G81="","",'External Stak. data entry'!G81)</f>
        <v/>
      </c>
      <c r="Y80" s="85" t="str">
        <f>IF('External Stak. data entry'!T81="","",'External Stak. data entry'!T81)</f>
        <v/>
      </c>
      <c r="Z80" s="85" t="str">
        <f>IF('Customer Data entry'!J81="","",'Customer Data entry'!J81)</f>
        <v/>
      </c>
      <c r="AA80" s="85" t="str">
        <f>IF('Customer Data entry'!S81="","",'Customer Data entry'!S81)</f>
        <v/>
      </c>
      <c r="AB80" s="85" t="str">
        <f>IF('Customer Data entry'!AF81="","",'Customer Data entry'!AF81)</f>
        <v/>
      </c>
    </row>
    <row r="81" spans="2:28" ht="143.25" customHeight="1" x14ac:dyDescent="0.25">
      <c r="B81" s="85" t="str">
        <f>IF('Vendor Data entry'!B82="","",'Vendor Data entry'!B82)</f>
        <v/>
      </c>
      <c r="C81" s="85" t="str">
        <f>IF('Vendor Data entry'!V82="","",'Vendor Data entry'!V82)</f>
        <v/>
      </c>
      <c r="D81" s="85" t="str">
        <f>IF('Vendor Data entry'!W82="","",'Vendor Data entry'!W82)</f>
        <v/>
      </c>
      <c r="E81" s="85" t="str">
        <f>IF('Vendor Data entry'!AX82="","",'Vendor Data entry'!AX82)</f>
        <v/>
      </c>
      <c r="F81" s="85" t="str">
        <f>IF('Vendor Data entry'!AY82="","",'Vendor Data entry'!AY82)</f>
        <v/>
      </c>
      <c r="G81" s="85" t="str">
        <f>IF('Vendor Data entry'!BT82="","",'Vendor Data entry'!BT82)</f>
        <v/>
      </c>
      <c r="H81" s="85" t="str">
        <f>IF('Vendor Data entry'!BU82="","",'Vendor Data entry'!BU82)</f>
        <v/>
      </c>
      <c r="I81" s="85" t="str">
        <f>IF('Vendor Data entry'!CE82="","",'Vendor Data entry'!CE82)</f>
        <v/>
      </c>
      <c r="J81" s="85" t="str">
        <f>IF('Vendor Data entry'!CM82="","",'Vendor Data entry'!CM82)</f>
        <v/>
      </c>
      <c r="K81" s="85"/>
      <c r="L81" s="85"/>
      <c r="M81" s="85"/>
      <c r="N81" s="85"/>
      <c r="O81" s="85"/>
      <c r="P81" s="85"/>
      <c r="Q81" s="85"/>
      <c r="R81" s="85"/>
      <c r="S81" s="85"/>
      <c r="T81" s="85"/>
      <c r="U81" s="85" t="str">
        <f>IF('External Stak. data entry'!D82="","",'External Stak. data entry'!D82)</f>
        <v/>
      </c>
      <c r="V81" s="85" t="str">
        <f>IF('External Stak. data entry'!E82="","",'External Stak. data entry'!E82)</f>
        <v/>
      </c>
      <c r="W81" s="85" t="str">
        <f>IF('External Stak. data entry'!F82="","",'External Stak. data entry'!F82)</f>
        <v/>
      </c>
      <c r="X81" s="85" t="str">
        <f>IF('External Stak. data entry'!G82="","",'External Stak. data entry'!G82)</f>
        <v/>
      </c>
      <c r="Y81" s="85" t="str">
        <f>IF('External Stak. data entry'!T82="","",'External Stak. data entry'!T82)</f>
        <v/>
      </c>
      <c r="Z81" s="85" t="str">
        <f>IF('Customer Data entry'!J82="","",'Customer Data entry'!J82)</f>
        <v/>
      </c>
      <c r="AA81" s="85" t="str">
        <f>IF('Customer Data entry'!S82="","",'Customer Data entry'!S82)</f>
        <v/>
      </c>
      <c r="AB81" s="85" t="str">
        <f>IF('Customer Data entry'!AF82="","",'Customer Data entry'!AF82)</f>
        <v/>
      </c>
    </row>
    <row r="82" spans="2:28" ht="143.25" customHeight="1" x14ac:dyDescent="0.25">
      <c r="B82" s="85" t="str">
        <f>IF('Vendor Data entry'!B83="","",'Vendor Data entry'!B83)</f>
        <v/>
      </c>
      <c r="C82" s="85" t="str">
        <f>IF('Vendor Data entry'!V83="","",'Vendor Data entry'!V83)</f>
        <v/>
      </c>
      <c r="D82" s="85" t="str">
        <f>IF('Vendor Data entry'!W83="","",'Vendor Data entry'!W83)</f>
        <v/>
      </c>
      <c r="E82" s="85" t="str">
        <f>IF('Vendor Data entry'!AX83="","",'Vendor Data entry'!AX83)</f>
        <v/>
      </c>
      <c r="F82" s="85" t="str">
        <f>IF('Vendor Data entry'!AY83="","",'Vendor Data entry'!AY83)</f>
        <v/>
      </c>
      <c r="G82" s="85" t="str">
        <f>IF('Vendor Data entry'!BT83="","",'Vendor Data entry'!BT83)</f>
        <v/>
      </c>
      <c r="H82" s="85" t="str">
        <f>IF('Vendor Data entry'!BU83="","",'Vendor Data entry'!BU83)</f>
        <v/>
      </c>
      <c r="I82" s="85" t="str">
        <f>IF('Vendor Data entry'!CE83="","",'Vendor Data entry'!CE83)</f>
        <v/>
      </c>
      <c r="J82" s="85" t="str">
        <f>IF('Vendor Data entry'!CM83="","",'Vendor Data entry'!CM83)</f>
        <v/>
      </c>
      <c r="K82" s="85"/>
      <c r="L82" s="85"/>
      <c r="M82" s="85"/>
      <c r="N82" s="85"/>
      <c r="O82" s="85"/>
      <c r="P82" s="85"/>
      <c r="Q82" s="85"/>
      <c r="R82" s="85"/>
      <c r="S82" s="85"/>
      <c r="T82" s="85"/>
      <c r="U82" s="85" t="str">
        <f>IF('External Stak. data entry'!D83="","",'External Stak. data entry'!D83)</f>
        <v/>
      </c>
      <c r="V82" s="85" t="str">
        <f>IF('External Stak. data entry'!E83="","",'External Stak. data entry'!E83)</f>
        <v/>
      </c>
      <c r="W82" s="85" t="str">
        <f>IF('External Stak. data entry'!F83="","",'External Stak. data entry'!F83)</f>
        <v/>
      </c>
      <c r="X82" s="85" t="str">
        <f>IF('External Stak. data entry'!G83="","",'External Stak. data entry'!G83)</f>
        <v/>
      </c>
      <c r="Y82" s="85" t="str">
        <f>IF('External Stak. data entry'!T83="","",'External Stak. data entry'!T83)</f>
        <v/>
      </c>
      <c r="Z82" s="85" t="str">
        <f>IF('Customer Data entry'!J83="","",'Customer Data entry'!J83)</f>
        <v/>
      </c>
      <c r="AA82" s="85" t="str">
        <f>IF('Customer Data entry'!S83="","",'Customer Data entry'!S83)</f>
        <v/>
      </c>
      <c r="AB82" s="85" t="str">
        <f>IF('Customer Data entry'!AF83="","",'Customer Data entry'!AF83)</f>
        <v/>
      </c>
    </row>
    <row r="83" spans="2:28" ht="143.25" customHeight="1" x14ac:dyDescent="0.25">
      <c r="B83" s="85" t="str">
        <f>IF('Vendor Data entry'!B84="","",'Vendor Data entry'!B84)</f>
        <v/>
      </c>
      <c r="C83" s="85" t="str">
        <f>IF('Vendor Data entry'!V84="","",'Vendor Data entry'!V84)</f>
        <v/>
      </c>
      <c r="D83" s="85" t="str">
        <f>IF('Vendor Data entry'!W84="","",'Vendor Data entry'!W84)</f>
        <v/>
      </c>
      <c r="E83" s="85" t="str">
        <f>IF('Vendor Data entry'!AX84="","",'Vendor Data entry'!AX84)</f>
        <v/>
      </c>
      <c r="F83" s="85" t="str">
        <f>IF('Vendor Data entry'!AY84="","",'Vendor Data entry'!AY84)</f>
        <v/>
      </c>
      <c r="G83" s="85" t="str">
        <f>IF('Vendor Data entry'!BT84="","",'Vendor Data entry'!BT84)</f>
        <v/>
      </c>
      <c r="H83" s="85" t="str">
        <f>IF('Vendor Data entry'!BU84="","",'Vendor Data entry'!BU84)</f>
        <v/>
      </c>
      <c r="I83" s="85" t="str">
        <f>IF('Vendor Data entry'!CE84="","",'Vendor Data entry'!CE84)</f>
        <v/>
      </c>
      <c r="J83" s="85" t="str">
        <f>IF('Vendor Data entry'!CM84="","",'Vendor Data entry'!CM84)</f>
        <v/>
      </c>
      <c r="K83" s="85"/>
      <c r="L83" s="85"/>
      <c r="M83" s="85"/>
      <c r="N83" s="85"/>
      <c r="O83" s="85"/>
      <c r="P83" s="85"/>
      <c r="Q83" s="85"/>
      <c r="R83" s="85"/>
      <c r="S83" s="85"/>
      <c r="T83" s="85"/>
      <c r="U83" s="85" t="str">
        <f>IF('External Stak. data entry'!D84="","",'External Stak. data entry'!D84)</f>
        <v/>
      </c>
      <c r="V83" s="85" t="str">
        <f>IF('External Stak. data entry'!E84="","",'External Stak. data entry'!E84)</f>
        <v/>
      </c>
      <c r="W83" s="85" t="str">
        <f>IF('External Stak. data entry'!F84="","",'External Stak. data entry'!F84)</f>
        <v/>
      </c>
      <c r="X83" s="85" t="str">
        <f>IF('External Stak. data entry'!G84="","",'External Stak. data entry'!G84)</f>
        <v/>
      </c>
      <c r="Y83" s="85" t="str">
        <f>IF('External Stak. data entry'!T84="","",'External Stak. data entry'!T84)</f>
        <v/>
      </c>
      <c r="Z83" s="85" t="str">
        <f>IF('Customer Data entry'!J84="","",'Customer Data entry'!J84)</f>
        <v/>
      </c>
      <c r="AA83" s="85" t="str">
        <f>IF('Customer Data entry'!S84="","",'Customer Data entry'!S84)</f>
        <v/>
      </c>
      <c r="AB83" s="85" t="str">
        <f>IF('Customer Data entry'!AF84="","",'Customer Data entry'!AF84)</f>
        <v/>
      </c>
    </row>
    <row r="84" spans="2:28" ht="143.25" customHeight="1" x14ac:dyDescent="0.25">
      <c r="B84" s="85" t="str">
        <f>IF('Vendor Data entry'!B85="","",'Vendor Data entry'!B85)</f>
        <v/>
      </c>
      <c r="C84" s="85" t="str">
        <f>IF('Vendor Data entry'!V85="","",'Vendor Data entry'!V85)</f>
        <v/>
      </c>
      <c r="D84" s="85" t="str">
        <f>IF('Vendor Data entry'!W85="","",'Vendor Data entry'!W85)</f>
        <v/>
      </c>
      <c r="E84" s="85" t="str">
        <f>IF('Vendor Data entry'!AX85="","",'Vendor Data entry'!AX85)</f>
        <v/>
      </c>
      <c r="F84" s="85" t="str">
        <f>IF('Vendor Data entry'!AY85="","",'Vendor Data entry'!AY85)</f>
        <v/>
      </c>
      <c r="G84" s="85" t="str">
        <f>IF('Vendor Data entry'!BT85="","",'Vendor Data entry'!BT85)</f>
        <v/>
      </c>
      <c r="H84" s="85" t="str">
        <f>IF('Vendor Data entry'!BU85="","",'Vendor Data entry'!BU85)</f>
        <v/>
      </c>
      <c r="I84" s="85" t="str">
        <f>IF('Vendor Data entry'!CE85="","",'Vendor Data entry'!CE85)</f>
        <v/>
      </c>
      <c r="J84" s="85" t="str">
        <f>IF('Vendor Data entry'!CM85="","",'Vendor Data entry'!CM85)</f>
        <v/>
      </c>
      <c r="K84" s="85"/>
      <c r="L84" s="85"/>
      <c r="M84" s="85"/>
      <c r="N84" s="85"/>
      <c r="O84" s="85"/>
      <c r="P84" s="85"/>
      <c r="Q84" s="85"/>
      <c r="R84" s="85"/>
      <c r="S84" s="85"/>
      <c r="T84" s="85"/>
      <c r="U84" s="85" t="str">
        <f>IF('External Stak. data entry'!D85="","",'External Stak. data entry'!D85)</f>
        <v/>
      </c>
      <c r="V84" s="85" t="str">
        <f>IF('External Stak. data entry'!E85="","",'External Stak. data entry'!E85)</f>
        <v/>
      </c>
      <c r="W84" s="85" t="str">
        <f>IF('External Stak. data entry'!F85="","",'External Stak. data entry'!F85)</f>
        <v/>
      </c>
      <c r="X84" s="85" t="str">
        <f>IF('External Stak. data entry'!G85="","",'External Stak. data entry'!G85)</f>
        <v/>
      </c>
      <c r="Y84" s="85" t="str">
        <f>IF('External Stak. data entry'!T85="","",'External Stak. data entry'!T85)</f>
        <v/>
      </c>
      <c r="Z84" s="85" t="str">
        <f>IF('Customer Data entry'!J85="","",'Customer Data entry'!J85)</f>
        <v/>
      </c>
      <c r="AA84" s="85" t="str">
        <f>IF('Customer Data entry'!S85="","",'Customer Data entry'!S85)</f>
        <v/>
      </c>
      <c r="AB84" s="85" t="str">
        <f>IF('Customer Data entry'!AF85="","",'Customer Data entry'!AF85)</f>
        <v/>
      </c>
    </row>
    <row r="85" spans="2:28" ht="143.25" customHeight="1" x14ac:dyDescent="0.25">
      <c r="B85" s="85" t="str">
        <f>IF('Vendor Data entry'!B86="","",'Vendor Data entry'!B86)</f>
        <v/>
      </c>
      <c r="C85" s="85" t="str">
        <f>IF('Vendor Data entry'!V86="","",'Vendor Data entry'!V86)</f>
        <v/>
      </c>
      <c r="D85" s="85" t="str">
        <f>IF('Vendor Data entry'!W86="","",'Vendor Data entry'!W86)</f>
        <v/>
      </c>
      <c r="E85" s="85" t="str">
        <f>IF('Vendor Data entry'!AX86="","",'Vendor Data entry'!AX86)</f>
        <v/>
      </c>
      <c r="F85" s="85" t="str">
        <f>IF('Vendor Data entry'!AY86="","",'Vendor Data entry'!AY86)</f>
        <v/>
      </c>
      <c r="G85" s="85" t="str">
        <f>IF('Vendor Data entry'!BT86="","",'Vendor Data entry'!BT86)</f>
        <v/>
      </c>
      <c r="H85" s="85" t="str">
        <f>IF('Vendor Data entry'!BU86="","",'Vendor Data entry'!BU86)</f>
        <v/>
      </c>
      <c r="I85" s="85" t="str">
        <f>IF('Vendor Data entry'!CE86="","",'Vendor Data entry'!CE86)</f>
        <v/>
      </c>
      <c r="J85" s="85" t="str">
        <f>IF('Vendor Data entry'!CM86="","",'Vendor Data entry'!CM86)</f>
        <v/>
      </c>
      <c r="K85" s="85"/>
      <c r="L85" s="85"/>
      <c r="M85" s="85"/>
      <c r="N85" s="85"/>
      <c r="O85" s="85"/>
      <c r="P85" s="85"/>
      <c r="Q85" s="85"/>
      <c r="R85" s="85"/>
      <c r="S85" s="85"/>
      <c r="T85" s="85"/>
      <c r="U85" s="85" t="str">
        <f>IF('External Stak. data entry'!D86="","",'External Stak. data entry'!D86)</f>
        <v/>
      </c>
      <c r="V85" s="85" t="str">
        <f>IF('External Stak. data entry'!E86="","",'External Stak. data entry'!E86)</f>
        <v/>
      </c>
      <c r="W85" s="85" t="str">
        <f>IF('External Stak. data entry'!F86="","",'External Stak. data entry'!F86)</f>
        <v/>
      </c>
      <c r="X85" s="85" t="str">
        <f>IF('External Stak. data entry'!G86="","",'External Stak. data entry'!G86)</f>
        <v/>
      </c>
      <c r="Y85" s="85" t="str">
        <f>IF('External Stak. data entry'!T86="","",'External Stak. data entry'!T86)</f>
        <v/>
      </c>
      <c r="Z85" s="85" t="str">
        <f>IF('Customer Data entry'!J86="","",'Customer Data entry'!J86)</f>
        <v/>
      </c>
      <c r="AA85" s="85" t="str">
        <f>IF('Customer Data entry'!S86="","",'Customer Data entry'!S86)</f>
        <v/>
      </c>
      <c r="AB85" s="85" t="str">
        <f>IF('Customer Data entry'!AF86="","",'Customer Data entry'!AF86)</f>
        <v/>
      </c>
    </row>
    <row r="86" spans="2:28" ht="143.25" customHeight="1" x14ac:dyDescent="0.25">
      <c r="B86" s="85" t="str">
        <f>IF('Vendor Data entry'!B87="","",'Vendor Data entry'!B87)</f>
        <v/>
      </c>
      <c r="C86" s="85" t="str">
        <f>IF('Vendor Data entry'!V87="","",'Vendor Data entry'!V87)</f>
        <v/>
      </c>
      <c r="D86" s="85" t="str">
        <f>IF('Vendor Data entry'!W87="","",'Vendor Data entry'!W87)</f>
        <v/>
      </c>
      <c r="E86" s="85" t="str">
        <f>IF('Vendor Data entry'!AX87="","",'Vendor Data entry'!AX87)</f>
        <v/>
      </c>
      <c r="F86" s="85" t="str">
        <f>IF('Vendor Data entry'!AY87="","",'Vendor Data entry'!AY87)</f>
        <v/>
      </c>
      <c r="G86" s="85" t="str">
        <f>IF('Vendor Data entry'!BT87="","",'Vendor Data entry'!BT87)</f>
        <v/>
      </c>
      <c r="H86" s="85" t="str">
        <f>IF('Vendor Data entry'!BU87="","",'Vendor Data entry'!BU87)</f>
        <v/>
      </c>
      <c r="I86" s="85" t="str">
        <f>IF('Vendor Data entry'!CE87="","",'Vendor Data entry'!CE87)</f>
        <v/>
      </c>
      <c r="J86" s="85" t="str">
        <f>IF('Vendor Data entry'!CM87="","",'Vendor Data entry'!CM87)</f>
        <v/>
      </c>
      <c r="K86" s="85"/>
      <c r="L86" s="85"/>
      <c r="M86" s="85"/>
      <c r="N86" s="85"/>
      <c r="O86" s="85"/>
      <c r="P86" s="85"/>
      <c r="Q86" s="85"/>
      <c r="R86" s="85"/>
      <c r="S86" s="85"/>
      <c r="T86" s="85"/>
      <c r="U86" s="85" t="str">
        <f>IF('External Stak. data entry'!D87="","",'External Stak. data entry'!D87)</f>
        <v/>
      </c>
      <c r="V86" s="85" t="str">
        <f>IF('External Stak. data entry'!E87="","",'External Stak. data entry'!E87)</f>
        <v/>
      </c>
      <c r="W86" s="85" t="str">
        <f>IF('External Stak. data entry'!F87="","",'External Stak. data entry'!F87)</f>
        <v/>
      </c>
      <c r="X86" s="85" t="str">
        <f>IF('External Stak. data entry'!G87="","",'External Stak. data entry'!G87)</f>
        <v/>
      </c>
      <c r="Y86" s="85" t="str">
        <f>IF('External Stak. data entry'!T87="","",'External Stak. data entry'!T87)</f>
        <v/>
      </c>
      <c r="Z86" s="85" t="str">
        <f>IF('Customer Data entry'!J87="","",'Customer Data entry'!J87)</f>
        <v/>
      </c>
      <c r="AA86" s="85" t="str">
        <f>IF('Customer Data entry'!S87="","",'Customer Data entry'!S87)</f>
        <v/>
      </c>
      <c r="AB86" s="85" t="str">
        <f>IF('Customer Data entry'!AF87="","",'Customer Data entry'!AF87)</f>
        <v/>
      </c>
    </row>
    <row r="87" spans="2:28" ht="143.25" customHeight="1" x14ac:dyDescent="0.25">
      <c r="B87" s="85" t="str">
        <f>IF('Vendor Data entry'!B88="","",'Vendor Data entry'!B88)</f>
        <v/>
      </c>
      <c r="C87" s="85" t="str">
        <f>IF('Vendor Data entry'!V88="","",'Vendor Data entry'!V88)</f>
        <v/>
      </c>
      <c r="D87" s="85" t="str">
        <f>IF('Vendor Data entry'!W88="","",'Vendor Data entry'!W88)</f>
        <v/>
      </c>
      <c r="E87" s="85" t="str">
        <f>IF('Vendor Data entry'!AX88="","",'Vendor Data entry'!AX88)</f>
        <v/>
      </c>
      <c r="F87" s="85" t="str">
        <f>IF('Vendor Data entry'!AY88="","",'Vendor Data entry'!AY88)</f>
        <v/>
      </c>
      <c r="G87" s="85" t="str">
        <f>IF('Vendor Data entry'!BT88="","",'Vendor Data entry'!BT88)</f>
        <v/>
      </c>
      <c r="H87" s="85" t="str">
        <f>IF('Vendor Data entry'!BU88="","",'Vendor Data entry'!BU88)</f>
        <v/>
      </c>
      <c r="I87" s="85" t="str">
        <f>IF('Vendor Data entry'!CE88="","",'Vendor Data entry'!CE88)</f>
        <v/>
      </c>
      <c r="J87" s="85" t="str">
        <f>IF('Vendor Data entry'!CM88="","",'Vendor Data entry'!CM88)</f>
        <v/>
      </c>
      <c r="K87" s="85"/>
      <c r="L87" s="85"/>
      <c r="M87" s="85"/>
      <c r="N87" s="85"/>
      <c r="O87" s="85"/>
      <c r="P87" s="85"/>
      <c r="Q87" s="85"/>
      <c r="R87" s="85"/>
      <c r="S87" s="85"/>
      <c r="T87" s="85"/>
      <c r="U87" s="85" t="str">
        <f>IF('External Stak. data entry'!D88="","",'External Stak. data entry'!D88)</f>
        <v/>
      </c>
      <c r="V87" s="85" t="str">
        <f>IF('External Stak. data entry'!E88="","",'External Stak. data entry'!E88)</f>
        <v/>
      </c>
      <c r="W87" s="85" t="str">
        <f>IF('External Stak. data entry'!F88="","",'External Stak. data entry'!F88)</f>
        <v/>
      </c>
      <c r="X87" s="85" t="str">
        <f>IF('External Stak. data entry'!G88="","",'External Stak. data entry'!G88)</f>
        <v/>
      </c>
      <c r="Y87" s="85" t="str">
        <f>IF('External Stak. data entry'!T88="","",'External Stak. data entry'!T88)</f>
        <v/>
      </c>
      <c r="Z87" s="85" t="str">
        <f>IF('Customer Data entry'!J88="","",'Customer Data entry'!J88)</f>
        <v/>
      </c>
      <c r="AA87" s="85" t="str">
        <f>IF('Customer Data entry'!S88="","",'Customer Data entry'!S88)</f>
        <v/>
      </c>
      <c r="AB87" s="85" t="str">
        <f>IF('Customer Data entry'!AF88="","",'Customer Data entry'!AF88)</f>
        <v/>
      </c>
    </row>
    <row r="88" spans="2:28" ht="143.25" customHeight="1" x14ac:dyDescent="0.25">
      <c r="B88" s="85" t="str">
        <f>IF('Vendor Data entry'!B89="","",'Vendor Data entry'!B89)</f>
        <v/>
      </c>
      <c r="C88" s="85" t="str">
        <f>IF('Vendor Data entry'!V89="","",'Vendor Data entry'!V89)</f>
        <v/>
      </c>
      <c r="D88" s="85" t="str">
        <f>IF('Vendor Data entry'!W89="","",'Vendor Data entry'!W89)</f>
        <v/>
      </c>
      <c r="E88" s="85" t="str">
        <f>IF('Vendor Data entry'!AX89="","",'Vendor Data entry'!AX89)</f>
        <v/>
      </c>
      <c r="F88" s="85" t="str">
        <f>IF('Vendor Data entry'!AY89="","",'Vendor Data entry'!AY89)</f>
        <v/>
      </c>
      <c r="G88" s="85" t="str">
        <f>IF('Vendor Data entry'!BT89="","",'Vendor Data entry'!BT89)</f>
        <v/>
      </c>
      <c r="H88" s="85" t="str">
        <f>IF('Vendor Data entry'!BU89="","",'Vendor Data entry'!BU89)</f>
        <v/>
      </c>
      <c r="I88" s="85" t="str">
        <f>IF('Vendor Data entry'!CE89="","",'Vendor Data entry'!CE89)</f>
        <v/>
      </c>
      <c r="J88" s="85" t="str">
        <f>IF('Vendor Data entry'!CM89="","",'Vendor Data entry'!CM89)</f>
        <v/>
      </c>
      <c r="K88" s="85"/>
      <c r="L88" s="85"/>
      <c r="M88" s="85"/>
      <c r="N88" s="85"/>
      <c r="O88" s="85"/>
      <c r="P88" s="85"/>
      <c r="Q88" s="85"/>
      <c r="R88" s="85"/>
      <c r="S88" s="85"/>
      <c r="T88" s="85"/>
      <c r="U88" s="85" t="str">
        <f>IF('External Stak. data entry'!D89="","",'External Stak. data entry'!D89)</f>
        <v/>
      </c>
      <c r="V88" s="85" t="str">
        <f>IF('External Stak. data entry'!E89="","",'External Stak. data entry'!E89)</f>
        <v/>
      </c>
      <c r="W88" s="85" t="str">
        <f>IF('External Stak. data entry'!F89="","",'External Stak. data entry'!F89)</f>
        <v/>
      </c>
      <c r="X88" s="85" t="str">
        <f>IF('External Stak. data entry'!G89="","",'External Stak. data entry'!G89)</f>
        <v/>
      </c>
      <c r="Y88" s="85" t="str">
        <f>IF('External Stak. data entry'!T89="","",'External Stak. data entry'!T89)</f>
        <v/>
      </c>
      <c r="Z88" s="85" t="str">
        <f>IF('Customer Data entry'!J89="","",'Customer Data entry'!J89)</f>
        <v/>
      </c>
      <c r="AA88" s="85" t="str">
        <f>IF('Customer Data entry'!S89="","",'Customer Data entry'!S89)</f>
        <v/>
      </c>
      <c r="AB88" s="85" t="str">
        <f>IF('Customer Data entry'!AF89="","",'Customer Data entry'!AF89)</f>
        <v/>
      </c>
    </row>
    <row r="89" spans="2:28" ht="143.25" customHeight="1" x14ac:dyDescent="0.25">
      <c r="B89" s="85" t="str">
        <f>IF('Vendor Data entry'!B90="","",'Vendor Data entry'!B90)</f>
        <v/>
      </c>
      <c r="C89" s="85" t="str">
        <f>IF('Vendor Data entry'!V90="","",'Vendor Data entry'!V90)</f>
        <v/>
      </c>
      <c r="D89" s="85" t="str">
        <f>IF('Vendor Data entry'!W90="","",'Vendor Data entry'!W90)</f>
        <v/>
      </c>
      <c r="E89" s="85" t="str">
        <f>IF('Vendor Data entry'!AX90="","",'Vendor Data entry'!AX90)</f>
        <v/>
      </c>
      <c r="F89" s="85" t="str">
        <f>IF('Vendor Data entry'!AY90="","",'Vendor Data entry'!AY90)</f>
        <v/>
      </c>
      <c r="G89" s="85" t="str">
        <f>IF('Vendor Data entry'!BT90="","",'Vendor Data entry'!BT90)</f>
        <v/>
      </c>
      <c r="H89" s="85" t="str">
        <f>IF('Vendor Data entry'!BU90="","",'Vendor Data entry'!BU90)</f>
        <v/>
      </c>
      <c r="I89" s="85" t="str">
        <f>IF('Vendor Data entry'!CE90="","",'Vendor Data entry'!CE90)</f>
        <v/>
      </c>
      <c r="J89" s="85" t="str">
        <f>IF('Vendor Data entry'!CM90="","",'Vendor Data entry'!CM90)</f>
        <v/>
      </c>
      <c r="K89" s="85"/>
      <c r="L89" s="85"/>
      <c r="M89" s="85"/>
      <c r="N89" s="85"/>
      <c r="O89" s="85"/>
      <c r="P89" s="85"/>
      <c r="Q89" s="85"/>
      <c r="R89" s="85"/>
      <c r="S89" s="85"/>
      <c r="T89" s="85"/>
      <c r="U89" s="85" t="str">
        <f>IF('External Stak. data entry'!D90="","",'External Stak. data entry'!D90)</f>
        <v/>
      </c>
      <c r="V89" s="85" t="str">
        <f>IF('External Stak. data entry'!E90="","",'External Stak. data entry'!E90)</f>
        <v/>
      </c>
      <c r="W89" s="85" t="str">
        <f>IF('External Stak. data entry'!F90="","",'External Stak. data entry'!F90)</f>
        <v/>
      </c>
      <c r="X89" s="85" t="str">
        <f>IF('External Stak. data entry'!G90="","",'External Stak. data entry'!G90)</f>
        <v/>
      </c>
      <c r="Y89" s="85" t="str">
        <f>IF('External Stak. data entry'!T90="","",'External Stak. data entry'!T90)</f>
        <v/>
      </c>
      <c r="Z89" s="85" t="str">
        <f>IF('Customer Data entry'!J90="","",'Customer Data entry'!J90)</f>
        <v/>
      </c>
      <c r="AA89" s="85" t="str">
        <f>IF('Customer Data entry'!S90="","",'Customer Data entry'!S90)</f>
        <v/>
      </c>
      <c r="AB89" s="85" t="str">
        <f>IF('Customer Data entry'!AF90="","",'Customer Data entry'!AF90)</f>
        <v/>
      </c>
    </row>
    <row r="90" spans="2:28" ht="143.25" customHeight="1" x14ac:dyDescent="0.25">
      <c r="B90" s="85" t="str">
        <f>IF('Vendor Data entry'!B91="","",'Vendor Data entry'!B91)</f>
        <v/>
      </c>
      <c r="C90" s="85" t="str">
        <f>IF('Vendor Data entry'!V91="","",'Vendor Data entry'!V91)</f>
        <v/>
      </c>
      <c r="D90" s="85" t="str">
        <f>IF('Vendor Data entry'!W91="","",'Vendor Data entry'!W91)</f>
        <v/>
      </c>
      <c r="E90" s="85" t="str">
        <f>IF('Vendor Data entry'!AX91="","",'Vendor Data entry'!AX91)</f>
        <v/>
      </c>
      <c r="F90" s="85" t="str">
        <f>IF('Vendor Data entry'!AY91="","",'Vendor Data entry'!AY91)</f>
        <v/>
      </c>
      <c r="G90" s="85" t="str">
        <f>IF('Vendor Data entry'!BT91="","",'Vendor Data entry'!BT91)</f>
        <v/>
      </c>
      <c r="H90" s="85" t="str">
        <f>IF('Vendor Data entry'!BU91="","",'Vendor Data entry'!BU91)</f>
        <v/>
      </c>
      <c r="I90" s="85" t="str">
        <f>IF('Vendor Data entry'!CE91="","",'Vendor Data entry'!CE91)</f>
        <v/>
      </c>
      <c r="J90" s="85" t="str">
        <f>IF('Vendor Data entry'!CM91="","",'Vendor Data entry'!CM91)</f>
        <v/>
      </c>
      <c r="K90" s="85"/>
      <c r="L90" s="85"/>
      <c r="M90" s="85"/>
      <c r="N90" s="85"/>
      <c r="O90" s="85"/>
      <c r="P90" s="85"/>
      <c r="Q90" s="85"/>
      <c r="R90" s="85"/>
      <c r="S90" s="85"/>
      <c r="T90" s="85"/>
      <c r="U90" s="85" t="str">
        <f>IF('External Stak. data entry'!D91="","",'External Stak. data entry'!D91)</f>
        <v/>
      </c>
      <c r="V90" s="85" t="str">
        <f>IF('External Stak. data entry'!E91="","",'External Stak. data entry'!E91)</f>
        <v/>
      </c>
      <c r="W90" s="85" t="str">
        <f>IF('External Stak. data entry'!F91="","",'External Stak. data entry'!F91)</f>
        <v/>
      </c>
      <c r="X90" s="85" t="str">
        <f>IF('External Stak. data entry'!G91="","",'External Stak. data entry'!G91)</f>
        <v/>
      </c>
      <c r="Y90" s="85" t="str">
        <f>IF('External Stak. data entry'!T91="","",'External Stak. data entry'!T91)</f>
        <v/>
      </c>
      <c r="Z90" s="85" t="str">
        <f>IF('Customer Data entry'!J91="","",'Customer Data entry'!J91)</f>
        <v/>
      </c>
      <c r="AA90" s="85" t="str">
        <f>IF('Customer Data entry'!S91="","",'Customer Data entry'!S91)</f>
        <v/>
      </c>
      <c r="AB90" s="85" t="str">
        <f>IF('Customer Data entry'!AF91="","",'Customer Data entry'!AF91)</f>
        <v/>
      </c>
    </row>
    <row r="91" spans="2:28" ht="143.25" customHeight="1" x14ac:dyDescent="0.25">
      <c r="B91" s="85" t="str">
        <f>IF('Vendor Data entry'!B92="","",'Vendor Data entry'!B92)</f>
        <v/>
      </c>
      <c r="C91" s="85" t="str">
        <f>IF('Vendor Data entry'!V92="","",'Vendor Data entry'!V92)</f>
        <v/>
      </c>
      <c r="D91" s="85" t="str">
        <f>IF('Vendor Data entry'!W92="","",'Vendor Data entry'!W92)</f>
        <v/>
      </c>
      <c r="E91" s="85" t="str">
        <f>IF('Vendor Data entry'!AX92="","",'Vendor Data entry'!AX92)</f>
        <v/>
      </c>
      <c r="F91" s="85" t="str">
        <f>IF('Vendor Data entry'!AY92="","",'Vendor Data entry'!AY92)</f>
        <v/>
      </c>
      <c r="G91" s="85" t="str">
        <f>IF('Vendor Data entry'!BT92="","",'Vendor Data entry'!BT92)</f>
        <v/>
      </c>
      <c r="H91" s="85" t="str">
        <f>IF('Vendor Data entry'!BU92="","",'Vendor Data entry'!BU92)</f>
        <v/>
      </c>
      <c r="I91" s="85" t="str">
        <f>IF('Vendor Data entry'!CE92="","",'Vendor Data entry'!CE92)</f>
        <v/>
      </c>
      <c r="J91" s="85" t="str">
        <f>IF('Vendor Data entry'!CM92="","",'Vendor Data entry'!CM92)</f>
        <v/>
      </c>
      <c r="K91" s="85"/>
      <c r="L91" s="85"/>
      <c r="M91" s="85"/>
      <c r="N91" s="85"/>
      <c r="O91" s="85"/>
      <c r="P91" s="85"/>
      <c r="Q91" s="85"/>
      <c r="R91" s="85"/>
      <c r="S91" s="85"/>
      <c r="T91" s="85"/>
      <c r="U91" s="85" t="str">
        <f>IF('External Stak. data entry'!D92="","",'External Stak. data entry'!D92)</f>
        <v/>
      </c>
      <c r="V91" s="85" t="str">
        <f>IF('External Stak. data entry'!E92="","",'External Stak. data entry'!E92)</f>
        <v/>
      </c>
      <c r="W91" s="85" t="str">
        <f>IF('External Stak. data entry'!F92="","",'External Stak. data entry'!F92)</f>
        <v/>
      </c>
      <c r="X91" s="85" t="str">
        <f>IF('External Stak. data entry'!G92="","",'External Stak. data entry'!G92)</f>
        <v/>
      </c>
      <c r="Y91" s="85" t="str">
        <f>IF('External Stak. data entry'!T92="","",'External Stak. data entry'!T92)</f>
        <v/>
      </c>
      <c r="Z91" s="85" t="str">
        <f>IF('Customer Data entry'!J92="","",'Customer Data entry'!J92)</f>
        <v/>
      </c>
      <c r="AA91" s="85" t="str">
        <f>IF('Customer Data entry'!S92="","",'Customer Data entry'!S92)</f>
        <v/>
      </c>
      <c r="AB91" s="85" t="str">
        <f>IF('Customer Data entry'!AF92="","",'Customer Data entry'!AF92)</f>
        <v/>
      </c>
    </row>
    <row r="92" spans="2:28" ht="143.25" customHeight="1" x14ac:dyDescent="0.25">
      <c r="B92" s="85" t="str">
        <f>IF('Vendor Data entry'!B93="","",'Vendor Data entry'!B93)</f>
        <v/>
      </c>
      <c r="C92" s="85" t="str">
        <f>IF('Vendor Data entry'!V93="","",'Vendor Data entry'!V93)</f>
        <v/>
      </c>
      <c r="D92" s="85" t="str">
        <f>IF('Vendor Data entry'!W93="","",'Vendor Data entry'!W93)</f>
        <v/>
      </c>
      <c r="E92" s="85" t="str">
        <f>IF('Vendor Data entry'!AX93="","",'Vendor Data entry'!AX93)</f>
        <v/>
      </c>
      <c r="F92" s="85" t="str">
        <f>IF('Vendor Data entry'!AY93="","",'Vendor Data entry'!AY93)</f>
        <v/>
      </c>
      <c r="G92" s="85" t="str">
        <f>IF('Vendor Data entry'!BT93="","",'Vendor Data entry'!BT93)</f>
        <v/>
      </c>
      <c r="H92" s="85" t="str">
        <f>IF('Vendor Data entry'!BU93="","",'Vendor Data entry'!BU93)</f>
        <v/>
      </c>
      <c r="I92" s="85" t="str">
        <f>IF('Vendor Data entry'!CE93="","",'Vendor Data entry'!CE93)</f>
        <v/>
      </c>
      <c r="J92" s="85" t="str">
        <f>IF('Vendor Data entry'!CM93="","",'Vendor Data entry'!CM93)</f>
        <v/>
      </c>
      <c r="K92" s="85"/>
      <c r="L92" s="85"/>
      <c r="M92" s="85"/>
      <c r="N92" s="85"/>
      <c r="O92" s="85"/>
      <c r="P92" s="85"/>
      <c r="Q92" s="85"/>
      <c r="R92" s="85"/>
      <c r="S92" s="85"/>
      <c r="T92" s="85"/>
      <c r="U92" s="85" t="str">
        <f>IF('External Stak. data entry'!D93="","",'External Stak. data entry'!D93)</f>
        <v/>
      </c>
      <c r="V92" s="85" t="str">
        <f>IF('External Stak. data entry'!E93="","",'External Stak. data entry'!E93)</f>
        <v/>
      </c>
      <c r="W92" s="85" t="str">
        <f>IF('External Stak. data entry'!F93="","",'External Stak. data entry'!F93)</f>
        <v/>
      </c>
      <c r="X92" s="85" t="str">
        <f>IF('External Stak. data entry'!G93="","",'External Stak. data entry'!G93)</f>
        <v/>
      </c>
      <c r="Y92" s="85" t="str">
        <f>IF('External Stak. data entry'!T93="","",'External Stak. data entry'!T93)</f>
        <v/>
      </c>
      <c r="Z92" s="85" t="str">
        <f>IF('Customer Data entry'!J93="","",'Customer Data entry'!J93)</f>
        <v/>
      </c>
      <c r="AA92" s="85" t="str">
        <f>IF('Customer Data entry'!S93="","",'Customer Data entry'!S93)</f>
        <v/>
      </c>
      <c r="AB92" s="85" t="str">
        <f>IF('Customer Data entry'!AF93="","",'Customer Data entry'!AF93)</f>
        <v/>
      </c>
    </row>
    <row r="93" spans="2:28" ht="143.25" customHeight="1" x14ac:dyDescent="0.25">
      <c r="B93" s="85" t="str">
        <f>IF('Vendor Data entry'!B94="","",'Vendor Data entry'!B94)</f>
        <v/>
      </c>
      <c r="C93" s="85" t="str">
        <f>IF('Vendor Data entry'!V94="","",'Vendor Data entry'!V94)</f>
        <v/>
      </c>
      <c r="D93" s="85" t="str">
        <f>IF('Vendor Data entry'!W94="","",'Vendor Data entry'!W94)</f>
        <v/>
      </c>
      <c r="E93" s="85" t="str">
        <f>IF('Vendor Data entry'!AX94="","",'Vendor Data entry'!AX94)</f>
        <v/>
      </c>
      <c r="F93" s="85" t="str">
        <f>IF('Vendor Data entry'!AY94="","",'Vendor Data entry'!AY94)</f>
        <v/>
      </c>
      <c r="G93" s="85" t="str">
        <f>IF('Vendor Data entry'!BT94="","",'Vendor Data entry'!BT94)</f>
        <v/>
      </c>
      <c r="H93" s="85" t="str">
        <f>IF('Vendor Data entry'!BU94="","",'Vendor Data entry'!BU94)</f>
        <v/>
      </c>
      <c r="I93" s="85" t="str">
        <f>IF('Vendor Data entry'!CE94="","",'Vendor Data entry'!CE94)</f>
        <v/>
      </c>
      <c r="J93" s="85" t="str">
        <f>IF('Vendor Data entry'!CM94="","",'Vendor Data entry'!CM94)</f>
        <v/>
      </c>
      <c r="K93" s="85"/>
      <c r="L93" s="85"/>
      <c r="M93" s="85"/>
      <c r="N93" s="85"/>
      <c r="O93" s="85"/>
      <c r="P93" s="85"/>
      <c r="Q93" s="85"/>
      <c r="R93" s="85"/>
      <c r="S93" s="85"/>
      <c r="T93" s="85"/>
      <c r="U93" s="85" t="str">
        <f>IF('External Stak. data entry'!D94="","",'External Stak. data entry'!D94)</f>
        <v/>
      </c>
      <c r="V93" s="85" t="str">
        <f>IF('External Stak. data entry'!E94="","",'External Stak. data entry'!E94)</f>
        <v/>
      </c>
      <c r="W93" s="85" t="str">
        <f>IF('External Stak. data entry'!F94="","",'External Stak. data entry'!F94)</f>
        <v/>
      </c>
      <c r="X93" s="85" t="str">
        <f>IF('External Stak. data entry'!G94="","",'External Stak. data entry'!G94)</f>
        <v/>
      </c>
      <c r="Y93" s="85" t="str">
        <f>IF('External Stak. data entry'!T94="","",'External Stak. data entry'!T94)</f>
        <v/>
      </c>
      <c r="Z93" s="85" t="str">
        <f>IF('Customer Data entry'!J94="","",'Customer Data entry'!J94)</f>
        <v/>
      </c>
      <c r="AA93" s="85" t="str">
        <f>IF('Customer Data entry'!S94="","",'Customer Data entry'!S94)</f>
        <v/>
      </c>
      <c r="AB93" s="85" t="str">
        <f>IF('Customer Data entry'!AF94="","",'Customer Data entry'!AF94)</f>
        <v/>
      </c>
    </row>
    <row r="94" spans="2:28" ht="143.25" customHeight="1" x14ac:dyDescent="0.25">
      <c r="B94" s="85" t="str">
        <f>IF('Vendor Data entry'!B95="","",'Vendor Data entry'!B95)</f>
        <v/>
      </c>
      <c r="C94" s="85" t="str">
        <f>IF('Vendor Data entry'!V95="","",'Vendor Data entry'!V95)</f>
        <v/>
      </c>
      <c r="D94" s="85" t="str">
        <f>IF('Vendor Data entry'!W95="","",'Vendor Data entry'!W95)</f>
        <v/>
      </c>
      <c r="E94" s="85" t="str">
        <f>IF('Vendor Data entry'!AX95="","",'Vendor Data entry'!AX95)</f>
        <v/>
      </c>
      <c r="F94" s="85" t="str">
        <f>IF('Vendor Data entry'!AY95="","",'Vendor Data entry'!AY95)</f>
        <v/>
      </c>
      <c r="G94" s="85" t="str">
        <f>IF('Vendor Data entry'!BT95="","",'Vendor Data entry'!BT95)</f>
        <v/>
      </c>
      <c r="H94" s="85" t="str">
        <f>IF('Vendor Data entry'!BU95="","",'Vendor Data entry'!BU95)</f>
        <v/>
      </c>
      <c r="I94" s="85" t="str">
        <f>IF('Vendor Data entry'!CE95="","",'Vendor Data entry'!CE95)</f>
        <v/>
      </c>
      <c r="J94" s="85" t="str">
        <f>IF('Vendor Data entry'!CM95="","",'Vendor Data entry'!CM95)</f>
        <v/>
      </c>
      <c r="K94" s="85"/>
      <c r="L94" s="85"/>
      <c r="M94" s="85"/>
      <c r="N94" s="85"/>
      <c r="O94" s="85"/>
      <c r="P94" s="85"/>
      <c r="Q94" s="85"/>
      <c r="R94" s="85"/>
      <c r="S94" s="85"/>
      <c r="T94" s="85"/>
      <c r="U94" s="85" t="str">
        <f>IF('External Stak. data entry'!D95="","",'External Stak. data entry'!D95)</f>
        <v/>
      </c>
      <c r="V94" s="85" t="str">
        <f>IF('External Stak. data entry'!E95="","",'External Stak. data entry'!E95)</f>
        <v/>
      </c>
      <c r="W94" s="85" t="str">
        <f>IF('External Stak. data entry'!F95="","",'External Stak. data entry'!F95)</f>
        <v/>
      </c>
      <c r="X94" s="85" t="str">
        <f>IF('External Stak. data entry'!G95="","",'External Stak. data entry'!G95)</f>
        <v/>
      </c>
      <c r="Y94" s="85" t="str">
        <f>IF('External Stak. data entry'!T95="","",'External Stak. data entry'!T95)</f>
        <v/>
      </c>
      <c r="Z94" s="85" t="str">
        <f>IF('Customer Data entry'!J95="","",'Customer Data entry'!J95)</f>
        <v/>
      </c>
      <c r="AA94" s="85" t="str">
        <f>IF('Customer Data entry'!S95="","",'Customer Data entry'!S95)</f>
        <v/>
      </c>
      <c r="AB94" s="85" t="str">
        <f>IF('Customer Data entry'!AF95="","",'Customer Data entry'!AF95)</f>
        <v/>
      </c>
    </row>
    <row r="95" spans="2:28" ht="143.25" customHeight="1" x14ac:dyDescent="0.25">
      <c r="B95" s="85" t="str">
        <f>IF('Vendor Data entry'!B96="","",'Vendor Data entry'!B96)</f>
        <v/>
      </c>
      <c r="C95" s="85" t="str">
        <f>IF('Vendor Data entry'!V96="","",'Vendor Data entry'!V96)</f>
        <v/>
      </c>
      <c r="D95" s="85" t="str">
        <f>IF('Vendor Data entry'!W96="","",'Vendor Data entry'!W96)</f>
        <v/>
      </c>
      <c r="E95" s="85" t="str">
        <f>IF('Vendor Data entry'!AX96="","",'Vendor Data entry'!AX96)</f>
        <v/>
      </c>
      <c r="F95" s="85" t="str">
        <f>IF('Vendor Data entry'!AY96="","",'Vendor Data entry'!AY96)</f>
        <v/>
      </c>
      <c r="G95" s="85" t="str">
        <f>IF('Vendor Data entry'!BT96="","",'Vendor Data entry'!BT96)</f>
        <v/>
      </c>
      <c r="H95" s="85" t="str">
        <f>IF('Vendor Data entry'!BU96="","",'Vendor Data entry'!BU96)</f>
        <v/>
      </c>
      <c r="I95" s="85" t="str">
        <f>IF('Vendor Data entry'!CE96="","",'Vendor Data entry'!CE96)</f>
        <v/>
      </c>
      <c r="J95" s="85" t="str">
        <f>IF('Vendor Data entry'!CM96="","",'Vendor Data entry'!CM96)</f>
        <v/>
      </c>
      <c r="K95" s="85"/>
      <c r="L95" s="85"/>
      <c r="M95" s="85"/>
      <c r="N95" s="85"/>
      <c r="O95" s="85"/>
      <c r="P95" s="85"/>
      <c r="Q95" s="85"/>
      <c r="R95" s="85"/>
      <c r="S95" s="85"/>
      <c r="T95" s="85"/>
      <c r="U95" s="85" t="str">
        <f>IF('External Stak. data entry'!D96="","",'External Stak. data entry'!D96)</f>
        <v/>
      </c>
      <c r="V95" s="85" t="str">
        <f>IF('External Stak. data entry'!E96="","",'External Stak. data entry'!E96)</f>
        <v/>
      </c>
      <c r="W95" s="85" t="str">
        <f>IF('External Stak. data entry'!F96="","",'External Stak. data entry'!F96)</f>
        <v/>
      </c>
      <c r="X95" s="85" t="str">
        <f>IF('External Stak. data entry'!G96="","",'External Stak. data entry'!G96)</f>
        <v/>
      </c>
      <c r="Y95" s="85" t="str">
        <f>IF('External Stak. data entry'!T96="","",'External Stak. data entry'!T96)</f>
        <v/>
      </c>
      <c r="Z95" s="85" t="str">
        <f>IF('Customer Data entry'!J96="","",'Customer Data entry'!J96)</f>
        <v/>
      </c>
      <c r="AA95" s="85" t="str">
        <f>IF('Customer Data entry'!S96="","",'Customer Data entry'!S96)</f>
        <v/>
      </c>
      <c r="AB95" s="85" t="str">
        <f>IF('Customer Data entry'!AF96="","",'Customer Data entry'!AF96)</f>
        <v/>
      </c>
    </row>
    <row r="96" spans="2:28" ht="143.25" customHeight="1" x14ac:dyDescent="0.25">
      <c r="B96" s="85" t="str">
        <f>IF('Vendor Data entry'!B97="","",'Vendor Data entry'!B97)</f>
        <v/>
      </c>
      <c r="C96" s="85" t="str">
        <f>IF('Vendor Data entry'!V97="","",'Vendor Data entry'!V97)</f>
        <v/>
      </c>
      <c r="D96" s="85" t="str">
        <f>IF('Vendor Data entry'!W97="","",'Vendor Data entry'!W97)</f>
        <v/>
      </c>
      <c r="E96" s="85" t="str">
        <f>IF('Vendor Data entry'!AX97="","",'Vendor Data entry'!AX97)</f>
        <v/>
      </c>
      <c r="F96" s="85" t="str">
        <f>IF('Vendor Data entry'!AY97="","",'Vendor Data entry'!AY97)</f>
        <v/>
      </c>
      <c r="G96" s="85" t="str">
        <f>IF('Vendor Data entry'!BT97="","",'Vendor Data entry'!BT97)</f>
        <v/>
      </c>
      <c r="H96" s="85" t="str">
        <f>IF('Vendor Data entry'!BU97="","",'Vendor Data entry'!BU97)</f>
        <v/>
      </c>
      <c r="I96" s="85" t="str">
        <f>IF('Vendor Data entry'!CE97="","",'Vendor Data entry'!CE97)</f>
        <v/>
      </c>
      <c r="J96" s="85" t="str">
        <f>IF('Vendor Data entry'!CM97="","",'Vendor Data entry'!CM97)</f>
        <v/>
      </c>
      <c r="K96" s="85"/>
      <c r="L96" s="85"/>
      <c r="M96" s="85"/>
      <c r="N96" s="85"/>
      <c r="O96" s="85"/>
      <c r="P96" s="85"/>
      <c r="Q96" s="85"/>
      <c r="R96" s="85"/>
      <c r="S96" s="85"/>
      <c r="T96" s="85"/>
      <c r="U96" s="85" t="str">
        <f>IF('External Stak. data entry'!D97="","",'External Stak. data entry'!D97)</f>
        <v/>
      </c>
      <c r="V96" s="85" t="str">
        <f>IF('External Stak. data entry'!E97="","",'External Stak. data entry'!E97)</f>
        <v/>
      </c>
      <c r="W96" s="85" t="str">
        <f>IF('External Stak. data entry'!F97="","",'External Stak. data entry'!F97)</f>
        <v/>
      </c>
      <c r="X96" s="85" t="str">
        <f>IF('External Stak. data entry'!G97="","",'External Stak. data entry'!G97)</f>
        <v/>
      </c>
      <c r="Y96" s="85" t="str">
        <f>IF('External Stak. data entry'!T97="","",'External Stak. data entry'!T97)</f>
        <v/>
      </c>
      <c r="Z96" s="85" t="str">
        <f>IF('Customer Data entry'!J97="","",'Customer Data entry'!J97)</f>
        <v/>
      </c>
      <c r="AA96" s="85" t="str">
        <f>IF('Customer Data entry'!S97="","",'Customer Data entry'!S97)</f>
        <v/>
      </c>
      <c r="AB96" s="85" t="str">
        <f>IF('Customer Data entry'!AF97="","",'Customer Data entry'!AF97)</f>
        <v/>
      </c>
    </row>
    <row r="97" spans="2:28" ht="143.25" customHeight="1" x14ac:dyDescent="0.25">
      <c r="B97" s="85" t="str">
        <f>IF('Vendor Data entry'!B98="","",'Vendor Data entry'!B98)</f>
        <v/>
      </c>
      <c r="C97" s="85" t="str">
        <f>IF('Vendor Data entry'!V98="","",'Vendor Data entry'!V98)</f>
        <v/>
      </c>
      <c r="D97" s="85" t="str">
        <f>IF('Vendor Data entry'!W98="","",'Vendor Data entry'!W98)</f>
        <v/>
      </c>
      <c r="E97" s="85" t="str">
        <f>IF('Vendor Data entry'!AX98="","",'Vendor Data entry'!AX98)</f>
        <v/>
      </c>
      <c r="F97" s="85" t="str">
        <f>IF('Vendor Data entry'!AY98="","",'Vendor Data entry'!AY98)</f>
        <v/>
      </c>
      <c r="G97" s="85" t="str">
        <f>IF('Vendor Data entry'!BT98="","",'Vendor Data entry'!BT98)</f>
        <v/>
      </c>
      <c r="H97" s="85" t="str">
        <f>IF('Vendor Data entry'!BU98="","",'Vendor Data entry'!BU98)</f>
        <v/>
      </c>
      <c r="I97" s="85" t="str">
        <f>IF('Vendor Data entry'!CE98="","",'Vendor Data entry'!CE98)</f>
        <v/>
      </c>
      <c r="J97" s="85" t="str">
        <f>IF('Vendor Data entry'!CM98="","",'Vendor Data entry'!CM98)</f>
        <v/>
      </c>
      <c r="K97" s="85"/>
      <c r="L97" s="85"/>
      <c r="M97" s="85"/>
      <c r="N97" s="85"/>
      <c r="O97" s="85"/>
      <c r="P97" s="85"/>
      <c r="Q97" s="85"/>
      <c r="R97" s="85"/>
      <c r="S97" s="85"/>
      <c r="T97" s="85"/>
      <c r="U97" s="85" t="str">
        <f>IF('External Stak. data entry'!D98="","",'External Stak. data entry'!D98)</f>
        <v/>
      </c>
      <c r="V97" s="85" t="str">
        <f>IF('External Stak. data entry'!E98="","",'External Stak. data entry'!E98)</f>
        <v/>
      </c>
      <c r="W97" s="85" t="str">
        <f>IF('External Stak. data entry'!F98="","",'External Stak. data entry'!F98)</f>
        <v/>
      </c>
      <c r="X97" s="85" t="str">
        <f>IF('External Stak. data entry'!G98="","",'External Stak. data entry'!G98)</f>
        <v/>
      </c>
      <c r="Y97" s="85" t="str">
        <f>IF('External Stak. data entry'!T98="","",'External Stak. data entry'!T98)</f>
        <v/>
      </c>
      <c r="Z97" s="85" t="str">
        <f>IF('Customer Data entry'!J98="","",'Customer Data entry'!J98)</f>
        <v/>
      </c>
      <c r="AA97" s="85" t="str">
        <f>IF('Customer Data entry'!S98="","",'Customer Data entry'!S98)</f>
        <v/>
      </c>
      <c r="AB97" s="85" t="str">
        <f>IF('Customer Data entry'!AF98="","",'Customer Data entry'!AF98)</f>
        <v/>
      </c>
    </row>
    <row r="98" spans="2:28" ht="143.25" customHeight="1" x14ac:dyDescent="0.25">
      <c r="B98" s="85" t="str">
        <f>IF('Vendor Data entry'!B99="","",'Vendor Data entry'!B99)</f>
        <v/>
      </c>
      <c r="C98" s="85" t="str">
        <f>IF('Vendor Data entry'!V99="","",'Vendor Data entry'!V99)</f>
        <v/>
      </c>
      <c r="D98" s="85" t="str">
        <f>IF('Vendor Data entry'!W99="","",'Vendor Data entry'!W99)</f>
        <v/>
      </c>
      <c r="E98" s="85" t="str">
        <f>IF('Vendor Data entry'!AX99="","",'Vendor Data entry'!AX99)</f>
        <v/>
      </c>
      <c r="F98" s="85" t="str">
        <f>IF('Vendor Data entry'!AY99="","",'Vendor Data entry'!AY99)</f>
        <v/>
      </c>
      <c r="G98" s="85" t="str">
        <f>IF('Vendor Data entry'!BT99="","",'Vendor Data entry'!BT99)</f>
        <v/>
      </c>
      <c r="H98" s="85" t="str">
        <f>IF('Vendor Data entry'!BU99="","",'Vendor Data entry'!BU99)</f>
        <v/>
      </c>
      <c r="I98" s="85" t="str">
        <f>IF('Vendor Data entry'!CE99="","",'Vendor Data entry'!CE99)</f>
        <v/>
      </c>
      <c r="J98" s="85" t="str">
        <f>IF('Vendor Data entry'!CM99="","",'Vendor Data entry'!CM99)</f>
        <v/>
      </c>
      <c r="K98" s="85"/>
      <c r="L98" s="85"/>
      <c r="M98" s="85"/>
      <c r="N98" s="85"/>
      <c r="O98" s="85"/>
      <c r="P98" s="85"/>
      <c r="Q98" s="85"/>
      <c r="R98" s="85"/>
      <c r="S98" s="85"/>
      <c r="T98" s="85"/>
      <c r="U98" s="85" t="str">
        <f>IF('External Stak. data entry'!D99="","",'External Stak. data entry'!D99)</f>
        <v/>
      </c>
      <c r="V98" s="85" t="str">
        <f>IF('External Stak. data entry'!E99="","",'External Stak. data entry'!E99)</f>
        <v/>
      </c>
      <c r="W98" s="85" t="str">
        <f>IF('External Stak. data entry'!F99="","",'External Stak. data entry'!F99)</f>
        <v/>
      </c>
      <c r="X98" s="85" t="str">
        <f>IF('External Stak. data entry'!G99="","",'External Stak. data entry'!G99)</f>
        <v/>
      </c>
      <c r="Y98" s="85" t="str">
        <f>IF('External Stak. data entry'!T99="","",'External Stak. data entry'!T99)</f>
        <v/>
      </c>
      <c r="Z98" s="85" t="str">
        <f>IF('Customer Data entry'!J99="","",'Customer Data entry'!J99)</f>
        <v/>
      </c>
      <c r="AA98" s="85" t="str">
        <f>IF('Customer Data entry'!S99="","",'Customer Data entry'!S99)</f>
        <v/>
      </c>
      <c r="AB98" s="85" t="str">
        <f>IF('Customer Data entry'!AF99="","",'Customer Data entry'!AF99)</f>
        <v/>
      </c>
    </row>
    <row r="99" spans="2:28" ht="143.25" customHeight="1" x14ac:dyDescent="0.25">
      <c r="B99" s="85" t="str">
        <f>IF('Vendor Data entry'!B100="","",'Vendor Data entry'!B100)</f>
        <v/>
      </c>
      <c r="C99" s="85" t="str">
        <f>IF('Vendor Data entry'!V100="","",'Vendor Data entry'!V100)</f>
        <v/>
      </c>
      <c r="D99" s="85" t="str">
        <f>IF('Vendor Data entry'!W100="","",'Vendor Data entry'!W100)</f>
        <v/>
      </c>
      <c r="E99" s="85" t="str">
        <f>IF('Vendor Data entry'!AX100="","",'Vendor Data entry'!AX100)</f>
        <v/>
      </c>
      <c r="F99" s="85" t="str">
        <f>IF('Vendor Data entry'!AY100="","",'Vendor Data entry'!AY100)</f>
        <v/>
      </c>
      <c r="G99" s="85" t="str">
        <f>IF('Vendor Data entry'!BT100="","",'Vendor Data entry'!BT100)</f>
        <v/>
      </c>
      <c r="H99" s="85" t="str">
        <f>IF('Vendor Data entry'!BU100="","",'Vendor Data entry'!BU100)</f>
        <v/>
      </c>
      <c r="I99" s="85" t="str">
        <f>IF('Vendor Data entry'!CE100="","",'Vendor Data entry'!CE100)</f>
        <v/>
      </c>
      <c r="J99" s="85" t="str">
        <f>IF('Vendor Data entry'!CM100="","",'Vendor Data entry'!CM100)</f>
        <v/>
      </c>
      <c r="K99" s="85"/>
      <c r="L99" s="85"/>
      <c r="M99" s="85"/>
      <c r="N99" s="85"/>
      <c r="O99" s="85"/>
      <c r="P99" s="85"/>
      <c r="Q99" s="85"/>
      <c r="R99" s="85"/>
      <c r="S99" s="85"/>
      <c r="T99" s="85"/>
      <c r="U99" s="85" t="str">
        <f>IF('External Stak. data entry'!D100="","",'External Stak. data entry'!D100)</f>
        <v/>
      </c>
      <c r="V99" s="85" t="str">
        <f>IF('External Stak. data entry'!E100="","",'External Stak. data entry'!E100)</f>
        <v/>
      </c>
      <c r="W99" s="85" t="str">
        <f>IF('External Stak. data entry'!F100="","",'External Stak. data entry'!F100)</f>
        <v/>
      </c>
      <c r="X99" s="85" t="str">
        <f>IF('External Stak. data entry'!G100="","",'External Stak. data entry'!G100)</f>
        <v/>
      </c>
      <c r="Y99" s="85" t="str">
        <f>IF('External Stak. data entry'!T100="","",'External Stak. data entry'!T100)</f>
        <v/>
      </c>
      <c r="Z99" s="85" t="str">
        <f>IF('Customer Data entry'!J100="","",'Customer Data entry'!J100)</f>
        <v/>
      </c>
      <c r="AA99" s="85" t="str">
        <f>IF('Customer Data entry'!S100="","",'Customer Data entry'!S100)</f>
        <v/>
      </c>
      <c r="AB99" s="85" t="str">
        <f>IF('Customer Data entry'!AF100="","",'Customer Data entry'!AF100)</f>
        <v/>
      </c>
    </row>
    <row r="100" spans="2:28" ht="143.25" customHeight="1" x14ac:dyDescent="0.25">
      <c r="B100" s="85" t="str">
        <f>IF('Vendor Data entry'!B101="","",'Vendor Data entry'!B101)</f>
        <v/>
      </c>
      <c r="C100" s="85" t="str">
        <f>IF('Vendor Data entry'!V101="","",'Vendor Data entry'!V101)</f>
        <v/>
      </c>
      <c r="D100" s="85" t="str">
        <f>IF('Vendor Data entry'!W101="","",'Vendor Data entry'!W101)</f>
        <v/>
      </c>
      <c r="E100" s="85" t="str">
        <f>IF('Vendor Data entry'!AX101="","",'Vendor Data entry'!AX101)</f>
        <v/>
      </c>
      <c r="F100" s="85" t="str">
        <f>IF('Vendor Data entry'!AY101="","",'Vendor Data entry'!AY101)</f>
        <v/>
      </c>
      <c r="G100" s="85" t="str">
        <f>IF('Vendor Data entry'!BT101="","",'Vendor Data entry'!BT101)</f>
        <v/>
      </c>
      <c r="H100" s="85" t="str">
        <f>IF('Vendor Data entry'!BU101="","",'Vendor Data entry'!BU101)</f>
        <v/>
      </c>
      <c r="I100" s="85" t="str">
        <f>IF('Vendor Data entry'!CE101="","",'Vendor Data entry'!CE101)</f>
        <v/>
      </c>
      <c r="J100" s="85" t="str">
        <f>IF('Vendor Data entry'!CM101="","",'Vendor Data entry'!CM101)</f>
        <v/>
      </c>
      <c r="K100" s="85"/>
      <c r="L100" s="85"/>
      <c r="M100" s="85"/>
      <c r="N100" s="85"/>
      <c r="O100" s="85"/>
      <c r="P100" s="85"/>
      <c r="Q100" s="85"/>
      <c r="R100" s="85"/>
      <c r="S100" s="85"/>
      <c r="T100" s="85"/>
      <c r="U100" s="85" t="str">
        <f>IF('External Stak. data entry'!D101="","",'External Stak. data entry'!D101)</f>
        <v/>
      </c>
      <c r="V100" s="85" t="str">
        <f>IF('External Stak. data entry'!E101="","",'External Stak. data entry'!E101)</f>
        <v/>
      </c>
      <c r="W100" s="85" t="str">
        <f>IF('External Stak. data entry'!F101="","",'External Stak. data entry'!F101)</f>
        <v/>
      </c>
      <c r="X100" s="85" t="str">
        <f>IF('External Stak. data entry'!G101="","",'External Stak. data entry'!G101)</f>
        <v/>
      </c>
      <c r="Y100" s="85" t="str">
        <f>IF('External Stak. data entry'!T101="","",'External Stak. data entry'!T101)</f>
        <v/>
      </c>
      <c r="Z100" s="85" t="str">
        <f>IF('Customer Data entry'!J101="","",'Customer Data entry'!J101)</f>
        <v/>
      </c>
      <c r="AA100" s="85" t="str">
        <f>IF('Customer Data entry'!S101="","",'Customer Data entry'!S101)</f>
        <v/>
      </c>
      <c r="AB100" s="85" t="str">
        <f>IF('Customer Data entry'!AF101="","",'Customer Data entry'!AF101)</f>
        <v/>
      </c>
    </row>
    <row r="101" spans="2:28" ht="143.25" customHeight="1" x14ac:dyDescent="0.25">
      <c r="B101" s="85" t="str">
        <f>IF('Vendor Data entry'!B102="","",'Vendor Data entry'!B102)</f>
        <v/>
      </c>
      <c r="C101" s="85" t="str">
        <f>IF('Vendor Data entry'!V102="","",'Vendor Data entry'!V102)</f>
        <v/>
      </c>
      <c r="D101" s="85" t="str">
        <f>IF('Vendor Data entry'!W102="","",'Vendor Data entry'!W102)</f>
        <v/>
      </c>
      <c r="E101" s="85" t="str">
        <f>IF('Vendor Data entry'!AX102="","",'Vendor Data entry'!AX102)</f>
        <v/>
      </c>
      <c r="F101" s="85" t="str">
        <f>IF('Vendor Data entry'!AY102="","",'Vendor Data entry'!AY102)</f>
        <v/>
      </c>
      <c r="G101" s="85" t="str">
        <f>IF('Vendor Data entry'!BT102="","",'Vendor Data entry'!BT102)</f>
        <v/>
      </c>
      <c r="H101" s="85" t="str">
        <f>IF('Vendor Data entry'!BU102="","",'Vendor Data entry'!BU102)</f>
        <v/>
      </c>
      <c r="I101" s="85" t="str">
        <f>IF('Vendor Data entry'!CE102="","",'Vendor Data entry'!CE102)</f>
        <v/>
      </c>
      <c r="J101" s="85" t="str">
        <f>IF('Vendor Data entry'!CM102="","",'Vendor Data entry'!CM102)</f>
        <v/>
      </c>
      <c r="K101" s="85"/>
      <c r="L101" s="85"/>
      <c r="M101" s="85"/>
      <c r="N101" s="85"/>
      <c r="O101" s="85"/>
      <c r="P101" s="85"/>
      <c r="Q101" s="85"/>
      <c r="R101" s="85"/>
      <c r="S101" s="85"/>
      <c r="T101" s="85"/>
      <c r="U101" s="85" t="str">
        <f>IF('External Stak. data entry'!D102="","",'External Stak. data entry'!D102)</f>
        <v/>
      </c>
      <c r="V101" s="85" t="str">
        <f>IF('External Stak. data entry'!E102="","",'External Stak. data entry'!E102)</f>
        <v/>
      </c>
      <c r="W101" s="85" t="str">
        <f>IF('External Stak. data entry'!F102="","",'External Stak. data entry'!F102)</f>
        <v/>
      </c>
      <c r="X101" s="85" t="str">
        <f>IF('External Stak. data entry'!G102="","",'External Stak. data entry'!G102)</f>
        <v/>
      </c>
      <c r="Y101" s="85" t="str">
        <f>IF('External Stak. data entry'!T102="","",'External Stak. data entry'!T102)</f>
        <v/>
      </c>
      <c r="Z101" s="85" t="str">
        <f>IF('Customer Data entry'!J102="","",'Customer Data entry'!J102)</f>
        <v/>
      </c>
      <c r="AA101" s="85" t="str">
        <f>IF('Customer Data entry'!S102="","",'Customer Data entry'!S102)</f>
        <v/>
      </c>
      <c r="AB101" s="85" t="str">
        <f>IF('Customer Data entry'!AF102="","",'Customer Data entry'!AF102)</f>
        <v/>
      </c>
    </row>
    <row r="102" spans="2:28" ht="143.25" customHeight="1" x14ac:dyDescent="0.25">
      <c r="B102" s="85" t="str">
        <f>IF('Vendor Data entry'!B103="","",'Vendor Data entry'!B103)</f>
        <v/>
      </c>
      <c r="C102" s="85" t="str">
        <f>IF('Vendor Data entry'!V103="","",'Vendor Data entry'!V103)</f>
        <v/>
      </c>
      <c r="D102" s="85" t="str">
        <f>IF('Vendor Data entry'!W103="","",'Vendor Data entry'!W103)</f>
        <v/>
      </c>
      <c r="E102" s="85" t="str">
        <f>IF('Vendor Data entry'!AX103="","",'Vendor Data entry'!AX103)</f>
        <v/>
      </c>
      <c r="F102" s="85" t="str">
        <f>IF('Vendor Data entry'!AY103="","",'Vendor Data entry'!AY103)</f>
        <v/>
      </c>
      <c r="G102" s="85" t="str">
        <f>IF('Vendor Data entry'!BT103="","",'Vendor Data entry'!BT103)</f>
        <v/>
      </c>
      <c r="H102" s="85" t="str">
        <f>IF('Vendor Data entry'!BU103="","",'Vendor Data entry'!BU103)</f>
        <v/>
      </c>
      <c r="I102" s="85" t="str">
        <f>IF('Vendor Data entry'!CE103="","",'Vendor Data entry'!CE103)</f>
        <v/>
      </c>
      <c r="J102" s="85" t="str">
        <f>IF('Vendor Data entry'!CM103="","",'Vendor Data entry'!CM103)</f>
        <v/>
      </c>
      <c r="K102" s="85"/>
      <c r="L102" s="85"/>
      <c r="M102" s="85"/>
      <c r="N102" s="85"/>
      <c r="O102" s="85"/>
      <c r="P102" s="85"/>
      <c r="Q102" s="85"/>
      <c r="R102" s="85"/>
      <c r="S102" s="85"/>
      <c r="T102" s="85"/>
      <c r="U102" s="85" t="str">
        <f>IF('External Stak. data entry'!D103="","",'External Stak. data entry'!D103)</f>
        <v/>
      </c>
      <c r="V102" s="85" t="str">
        <f>IF('External Stak. data entry'!E103="","",'External Stak. data entry'!E103)</f>
        <v/>
      </c>
      <c r="W102" s="85" t="str">
        <f>IF('External Stak. data entry'!F103="","",'External Stak. data entry'!F103)</f>
        <v/>
      </c>
      <c r="X102" s="85" t="str">
        <f>IF('External Stak. data entry'!G103="","",'External Stak. data entry'!G103)</f>
        <v/>
      </c>
      <c r="Y102" s="85" t="str">
        <f>IF('External Stak. data entry'!T103="","",'External Stak. data entry'!T103)</f>
        <v/>
      </c>
      <c r="Z102" s="85" t="str">
        <f>IF('Customer Data entry'!J103="","",'Customer Data entry'!J103)</f>
        <v/>
      </c>
      <c r="AA102" s="85" t="str">
        <f>IF('Customer Data entry'!S103="","",'Customer Data entry'!S103)</f>
        <v/>
      </c>
      <c r="AB102" s="85" t="str">
        <f>IF('Customer Data entry'!AF103="","",'Customer Data entry'!AF103)</f>
        <v/>
      </c>
    </row>
    <row r="103" spans="2:28" ht="143.25" customHeight="1" x14ac:dyDescent="0.25">
      <c r="B103" s="85" t="str">
        <f>IF('Vendor Data entry'!B104="","",'Vendor Data entry'!B104)</f>
        <v/>
      </c>
      <c r="C103" s="85" t="str">
        <f>IF('Vendor Data entry'!V104="","",'Vendor Data entry'!V104)</f>
        <v/>
      </c>
      <c r="D103" s="85" t="str">
        <f>IF('Vendor Data entry'!W104="","",'Vendor Data entry'!W104)</f>
        <v/>
      </c>
      <c r="E103" s="85" t="str">
        <f>IF('Vendor Data entry'!AX104="","",'Vendor Data entry'!AX104)</f>
        <v/>
      </c>
      <c r="F103" s="85" t="str">
        <f>IF('Vendor Data entry'!AY104="","",'Vendor Data entry'!AY104)</f>
        <v/>
      </c>
      <c r="G103" s="85" t="str">
        <f>IF('Vendor Data entry'!BT104="","",'Vendor Data entry'!BT104)</f>
        <v/>
      </c>
      <c r="H103" s="85" t="str">
        <f>IF('Vendor Data entry'!BU104="","",'Vendor Data entry'!BU104)</f>
        <v/>
      </c>
      <c r="I103" s="85" t="str">
        <f>IF('Vendor Data entry'!CE104="","",'Vendor Data entry'!CE104)</f>
        <v/>
      </c>
      <c r="J103" s="85" t="str">
        <f>IF('Vendor Data entry'!CM104="","",'Vendor Data entry'!CM104)</f>
        <v/>
      </c>
      <c r="K103" s="85"/>
      <c r="L103" s="85"/>
      <c r="M103" s="85"/>
      <c r="N103" s="85"/>
      <c r="O103" s="85"/>
      <c r="P103" s="85"/>
      <c r="Q103" s="85"/>
      <c r="R103" s="85"/>
      <c r="S103" s="85"/>
      <c r="T103" s="85"/>
      <c r="U103" s="85" t="str">
        <f>IF('External Stak. data entry'!D104="","",'External Stak. data entry'!D104)</f>
        <v/>
      </c>
      <c r="V103" s="85" t="str">
        <f>IF('External Stak. data entry'!E104="","",'External Stak. data entry'!E104)</f>
        <v/>
      </c>
      <c r="W103" s="85" t="str">
        <f>IF('External Stak. data entry'!F104="","",'External Stak. data entry'!F104)</f>
        <v/>
      </c>
      <c r="X103" s="85" t="str">
        <f>IF('External Stak. data entry'!G104="","",'External Stak. data entry'!G104)</f>
        <v/>
      </c>
      <c r="Y103" s="85" t="str">
        <f>IF('External Stak. data entry'!T104="","",'External Stak. data entry'!T104)</f>
        <v/>
      </c>
      <c r="Z103" s="85" t="str">
        <f>IF('Customer Data entry'!J104="","",'Customer Data entry'!J104)</f>
        <v/>
      </c>
      <c r="AA103" s="85" t="str">
        <f>IF('Customer Data entry'!S104="","",'Customer Data entry'!S104)</f>
        <v/>
      </c>
      <c r="AB103" s="85" t="str">
        <f>IF('Customer Data entry'!AF104="","",'Customer Data entry'!AF104)</f>
        <v/>
      </c>
    </row>
    <row r="104" spans="2:28" ht="143.25" customHeight="1" x14ac:dyDescent="0.25">
      <c r="B104" s="85" t="str">
        <f>IF('Vendor Data entry'!B105="","",'Vendor Data entry'!B105)</f>
        <v/>
      </c>
      <c r="C104" s="85" t="str">
        <f>IF('Vendor Data entry'!V105="","",'Vendor Data entry'!V105)</f>
        <v/>
      </c>
      <c r="D104" s="85" t="str">
        <f>IF('Vendor Data entry'!W105="","",'Vendor Data entry'!W105)</f>
        <v/>
      </c>
      <c r="E104" s="85" t="str">
        <f>IF('Vendor Data entry'!AX105="","",'Vendor Data entry'!AX105)</f>
        <v/>
      </c>
      <c r="F104" s="85" t="str">
        <f>IF('Vendor Data entry'!AY105="","",'Vendor Data entry'!AY105)</f>
        <v/>
      </c>
      <c r="G104" s="85" t="str">
        <f>IF('Vendor Data entry'!BT105="","",'Vendor Data entry'!BT105)</f>
        <v/>
      </c>
      <c r="H104" s="85" t="str">
        <f>IF('Vendor Data entry'!BU105="","",'Vendor Data entry'!BU105)</f>
        <v/>
      </c>
      <c r="I104" s="85" t="str">
        <f>IF('Vendor Data entry'!CE105="","",'Vendor Data entry'!CE105)</f>
        <v/>
      </c>
      <c r="J104" s="85" t="str">
        <f>IF('Vendor Data entry'!CM105="","",'Vendor Data entry'!CM105)</f>
        <v/>
      </c>
      <c r="K104" s="85"/>
      <c r="L104" s="85"/>
      <c r="M104" s="85"/>
      <c r="N104" s="85"/>
      <c r="O104" s="85"/>
      <c r="P104" s="85"/>
      <c r="Q104" s="85"/>
      <c r="R104" s="85"/>
      <c r="S104" s="85"/>
      <c r="T104" s="85"/>
      <c r="U104" s="85" t="str">
        <f>IF('External Stak. data entry'!D105="","",'External Stak. data entry'!D105)</f>
        <v/>
      </c>
      <c r="V104" s="85" t="str">
        <f>IF('External Stak. data entry'!E105="","",'External Stak. data entry'!E105)</f>
        <v/>
      </c>
      <c r="W104" s="85" t="str">
        <f>IF('External Stak. data entry'!F105="","",'External Stak. data entry'!F105)</f>
        <v/>
      </c>
      <c r="X104" s="85" t="str">
        <f>IF('External Stak. data entry'!G105="","",'External Stak. data entry'!G105)</f>
        <v/>
      </c>
      <c r="Y104" s="85" t="str">
        <f>IF('External Stak. data entry'!T105="","",'External Stak. data entry'!T105)</f>
        <v/>
      </c>
      <c r="Z104" s="85" t="str">
        <f>IF('Customer Data entry'!J105="","",'Customer Data entry'!J105)</f>
        <v/>
      </c>
      <c r="AA104" s="85" t="str">
        <f>IF('Customer Data entry'!S105="","",'Customer Data entry'!S105)</f>
        <v/>
      </c>
      <c r="AB104" s="85" t="str">
        <f>IF('Customer Data entry'!AF105="","",'Customer Data entry'!AF105)</f>
        <v/>
      </c>
    </row>
    <row r="105" spans="2:28" ht="143.25" customHeight="1" x14ac:dyDescent="0.25">
      <c r="B105" s="85" t="str">
        <f>IF('Vendor Data entry'!B106="","",'Vendor Data entry'!B106)</f>
        <v/>
      </c>
      <c r="C105" s="85" t="str">
        <f>IF('Vendor Data entry'!V106="","",'Vendor Data entry'!V106)</f>
        <v/>
      </c>
      <c r="D105" s="85" t="str">
        <f>IF('Vendor Data entry'!W106="","",'Vendor Data entry'!W106)</f>
        <v/>
      </c>
      <c r="E105" s="85" t="str">
        <f>IF('Vendor Data entry'!AX106="","",'Vendor Data entry'!AX106)</f>
        <v/>
      </c>
      <c r="F105" s="85" t="str">
        <f>IF('Vendor Data entry'!AY106="","",'Vendor Data entry'!AY106)</f>
        <v/>
      </c>
      <c r="G105" s="85" t="str">
        <f>IF('Vendor Data entry'!BT106="","",'Vendor Data entry'!BT106)</f>
        <v/>
      </c>
      <c r="H105" s="85" t="str">
        <f>IF('Vendor Data entry'!BU106="","",'Vendor Data entry'!BU106)</f>
        <v/>
      </c>
      <c r="I105" s="85" t="str">
        <f>IF('Vendor Data entry'!CE106="","",'Vendor Data entry'!CE106)</f>
        <v/>
      </c>
      <c r="J105" s="85" t="str">
        <f>IF('Vendor Data entry'!CM106="","",'Vendor Data entry'!CM106)</f>
        <v/>
      </c>
      <c r="K105" s="85"/>
      <c r="L105" s="85"/>
      <c r="M105" s="85"/>
      <c r="N105" s="85"/>
      <c r="O105" s="85"/>
      <c r="P105" s="85"/>
      <c r="Q105" s="85"/>
      <c r="R105" s="85"/>
      <c r="S105" s="85"/>
      <c r="T105" s="85"/>
      <c r="U105" s="85" t="str">
        <f>IF('External Stak. data entry'!D106="","",'External Stak. data entry'!D106)</f>
        <v/>
      </c>
      <c r="V105" s="85" t="str">
        <f>IF('External Stak. data entry'!E106="","",'External Stak. data entry'!E106)</f>
        <v/>
      </c>
      <c r="W105" s="85" t="str">
        <f>IF('External Stak. data entry'!F106="","",'External Stak. data entry'!F106)</f>
        <v/>
      </c>
      <c r="X105" s="85" t="str">
        <f>IF('External Stak. data entry'!G106="","",'External Stak. data entry'!G106)</f>
        <v/>
      </c>
      <c r="Y105" s="85" t="str">
        <f>IF('External Stak. data entry'!T106="","",'External Stak. data entry'!T106)</f>
        <v/>
      </c>
      <c r="Z105" s="85" t="str">
        <f>IF('Customer Data entry'!J106="","",'Customer Data entry'!J106)</f>
        <v/>
      </c>
      <c r="AA105" s="85" t="str">
        <f>IF('Customer Data entry'!S106="","",'Customer Data entry'!S106)</f>
        <v/>
      </c>
      <c r="AB105" s="85" t="str">
        <f>IF('Customer Data entry'!AF106="","",'Customer Data entry'!AF106)</f>
        <v/>
      </c>
    </row>
    <row r="106" spans="2:28" ht="143.25" customHeight="1" x14ac:dyDescent="0.25">
      <c r="B106" s="85" t="str">
        <f>IF('Vendor Data entry'!B107="","",'Vendor Data entry'!B107)</f>
        <v/>
      </c>
      <c r="C106" s="85" t="str">
        <f>IF('Vendor Data entry'!V107="","",'Vendor Data entry'!V107)</f>
        <v/>
      </c>
      <c r="D106" s="85" t="str">
        <f>IF('Vendor Data entry'!W107="","",'Vendor Data entry'!W107)</f>
        <v/>
      </c>
      <c r="E106" s="85" t="str">
        <f>IF('Vendor Data entry'!AX107="","",'Vendor Data entry'!AX107)</f>
        <v/>
      </c>
      <c r="F106" s="85" t="str">
        <f>IF('Vendor Data entry'!AY107="","",'Vendor Data entry'!AY107)</f>
        <v/>
      </c>
      <c r="G106" s="85" t="str">
        <f>IF('Vendor Data entry'!BT107="","",'Vendor Data entry'!BT107)</f>
        <v/>
      </c>
      <c r="H106" s="85" t="str">
        <f>IF('Vendor Data entry'!BU107="","",'Vendor Data entry'!BU107)</f>
        <v/>
      </c>
      <c r="I106" s="85" t="str">
        <f>IF('Vendor Data entry'!CE107="","",'Vendor Data entry'!CE107)</f>
        <v/>
      </c>
      <c r="J106" s="85" t="str">
        <f>IF('Vendor Data entry'!CM107="","",'Vendor Data entry'!CM107)</f>
        <v/>
      </c>
      <c r="K106" s="85"/>
      <c r="L106" s="85"/>
      <c r="M106" s="85"/>
      <c r="N106" s="85"/>
      <c r="O106" s="85"/>
      <c r="P106" s="85"/>
      <c r="Q106" s="85"/>
      <c r="R106" s="85"/>
      <c r="S106" s="85"/>
      <c r="T106" s="85"/>
      <c r="U106" s="85" t="str">
        <f>IF('External Stak. data entry'!D107="","",'External Stak. data entry'!D107)</f>
        <v/>
      </c>
      <c r="V106" s="85" t="str">
        <f>IF('External Stak. data entry'!E107="","",'External Stak. data entry'!E107)</f>
        <v/>
      </c>
      <c r="W106" s="85" t="str">
        <f>IF('External Stak. data entry'!F107="","",'External Stak. data entry'!F107)</f>
        <v/>
      </c>
      <c r="X106" s="85" t="str">
        <f>IF('External Stak. data entry'!G107="","",'External Stak. data entry'!G107)</f>
        <v/>
      </c>
      <c r="Y106" s="85" t="str">
        <f>IF('External Stak. data entry'!T107="","",'External Stak. data entry'!T107)</f>
        <v/>
      </c>
      <c r="Z106" s="85" t="str">
        <f>IF('Customer Data entry'!J107="","",'Customer Data entry'!J107)</f>
        <v/>
      </c>
      <c r="AA106" s="85" t="str">
        <f>IF('Customer Data entry'!S107="","",'Customer Data entry'!S107)</f>
        <v/>
      </c>
      <c r="AB106" s="85" t="str">
        <f>IF('Customer Data entry'!AF107="","",'Customer Data entry'!AF107)</f>
        <v/>
      </c>
    </row>
    <row r="107" spans="2:28" ht="143.25" customHeight="1" x14ac:dyDescent="0.25">
      <c r="B107" s="85" t="str">
        <f>IF('Vendor Data entry'!B108="","",'Vendor Data entry'!B108)</f>
        <v/>
      </c>
      <c r="C107" s="85" t="str">
        <f>IF('Vendor Data entry'!V108="","",'Vendor Data entry'!V108)</f>
        <v/>
      </c>
      <c r="D107" s="85" t="str">
        <f>IF('Vendor Data entry'!W108="","",'Vendor Data entry'!W108)</f>
        <v/>
      </c>
      <c r="E107" s="85" t="str">
        <f>IF('Vendor Data entry'!AX108="","",'Vendor Data entry'!AX108)</f>
        <v/>
      </c>
      <c r="F107" s="85" t="str">
        <f>IF('Vendor Data entry'!AY108="","",'Vendor Data entry'!AY108)</f>
        <v/>
      </c>
      <c r="G107" s="85" t="str">
        <f>IF('Vendor Data entry'!BT108="","",'Vendor Data entry'!BT108)</f>
        <v/>
      </c>
      <c r="H107" s="85" t="str">
        <f>IF('Vendor Data entry'!BU108="","",'Vendor Data entry'!BU108)</f>
        <v/>
      </c>
      <c r="I107" s="85" t="str">
        <f>IF('Vendor Data entry'!CE108="","",'Vendor Data entry'!CE108)</f>
        <v/>
      </c>
      <c r="J107" s="85" t="str">
        <f>IF('Vendor Data entry'!CM108="","",'Vendor Data entry'!CM108)</f>
        <v/>
      </c>
      <c r="K107" s="85"/>
      <c r="L107" s="85"/>
      <c r="M107" s="85"/>
      <c r="N107" s="85"/>
      <c r="O107" s="85"/>
      <c r="P107" s="85"/>
      <c r="Q107" s="85"/>
      <c r="R107" s="85"/>
      <c r="S107" s="85"/>
      <c r="T107" s="85"/>
      <c r="U107" s="85" t="str">
        <f>IF('External Stak. data entry'!D108="","",'External Stak. data entry'!D108)</f>
        <v/>
      </c>
      <c r="V107" s="85" t="str">
        <f>IF('External Stak. data entry'!E108="","",'External Stak. data entry'!E108)</f>
        <v/>
      </c>
      <c r="W107" s="85" t="str">
        <f>IF('External Stak. data entry'!F108="","",'External Stak. data entry'!F108)</f>
        <v/>
      </c>
      <c r="X107" s="85" t="str">
        <f>IF('External Stak. data entry'!G108="","",'External Stak. data entry'!G108)</f>
        <v/>
      </c>
      <c r="Y107" s="85" t="str">
        <f>IF('External Stak. data entry'!T108="","",'External Stak. data entry'!T108)</f>
        <v/>
      </c>
      <c r="Z107" s="85" t="str">
        <f>IF('Customer Data entry'!J108="","",'Customer Data entry'!J108)</f>
        <v/>
      </c>
      <c r="AA107" s="85" t="str">
        <f>IF('Customer Data entry'!S108="","",'Customer Data entry'!S108)</f>
        <v/>
      </c>
      <c r="AB107" s="85" t="str">
        <f>IF('Customer Data entry'!AF108="","",'Customer Data entry'!AF108)</f>
        <v/>
      </c>
    </row>
    <row r="108" spans="2:28" ht="143.25" customHeight="1" x14ac:dyDescent="0.25">
      <c r="B108" s="85" t="str">
        <f>IF('Vendor Data entry'!B109="","",'Vendor Data entry'!B109)</f>
        <v/>
      </c>
      <c r="C108" s="85" t="str">
        <f>IF('Vendor Data entry'!V109="","",'Vendor Data entry'!V109)</f>
        <v/>
      </c>
      <c r="D108" s="85" t="str">
        <f>IF('Vendor Data entry'!W109="","",'Vendor Data entry'!W109)</f>
        <v/>
      </c>
      <c r="E108" s="85" t="str">
        <f>IF('Vendor Data entry'!AX109="","",'Vendor Data entry'!AX109)</f>
        <v/>
      </c>
      <c r="F108" s="85" t="str">
        <f>IF('Vendor Data entry'!AY109="","",'Vendor Data entry'!AY109)</f>
        <v/>
      </c>
      <c r="G108" s="85" t="str">
        <f>IF('Vendor Data entry'!BT109="","",'Vendor Data entry'!BT109)</f>
        <v/>
      </c>
      <c r="H108" s="85" t="str">
        <f>IF('Vendor Data entry'!BU109="","",'Vendor Data entry'!BU109)</f>
        <v/>
      </c>
      <c r="I108" s="85" t="str">
        <f>IF('Vendor Data entry'!CE109="","",'Vendor Data entry'!CE109)</f>
        <v/>
      </c>
      <c r="J108" s="85" t="str">
        <f>IF('Vendor Data entry'!CM109="","",'Vendor Data entry'!CM109)</f>
        <v/>
      </c>
      <c r="K108" s="85"/>
      <c r="L108" s="85"/>
      <c r="M108" s="85"/>
      <c r="N108" s="85"/>
      <c r="O108" s="85"/>
      <c r="P108" s="85"/>
      <c r="Q108" s="85"/>
      <c r="R108" s="85"/>
      <c r="S108" s="85"/>
      <c r="T108" s="85"/>
      <c r="U108" s="85" t="str">
        <f>IF('External Stak. data entry'!D109="","",'External Stak. data entry'!D109)</f>
        <v/>
      </c>
      <c r="V108" s="85" t="str">
        <f>IF('External Stak. data entry'!E109="","",'External Stak. data entry'!E109)</f>
        <v/>
      </c>
      <c r="W108" s="85" t="str">
        <f>IF('External Stak. data entry'!F109="","",'External Stak. data entry'!F109)</f>
        <v/>
      </c>
      <c r="X108" s="85" t="str">
        <f>IF('External Stak. data entry'!G109="","",'External Stak. data entry'!G109)</f>
        <v/>
      </c>
      <c r="Y108" s="85" t="str">
        <f>IF('External Stak. data entry'!T109="","",'External Stak. data entry'!T109)</f>
        <v/>
      </c>
      <c r="Z108" s="85" t="str">
        <f>IF('Customer Data entry'!J109="","",'Customer Data entry'!J109)</f>
        <v/>
      </c>
      <c r="AA108" s="85" t="str">
        <f>IF('Customer Data entry'!S109="","",'Customer Data entry'!S109)</f>
        <v/>
      </c>
      <c r="AB108" s="85" t="str">
        <f>IF('Customer Data entry'!AF109="","",'Customer Data entry'!AF109)</f>
        <v/>
      </c>
    </row>
    <row r="109" spans="2:28" ht="143.25" customHeight="1" x14ac:dyDescent="0.25">
      <c r="B109" s="85" t="str">
        <f>IF('Vendor Data entry'!B110="","",'Vendor Data entry'!B110)</f>
        <v/>
      </c>
      <c r="C109" s="85" t="str">
        <f>IF('Vendor Data entry'!V110="","",'Vendor Data entry'!V110)</f>
        <v/>
      </c>
      <c r="D109" s="85" t="str">
        <f>IF('Vendor Data entry'!W110="","",'Vendor Data entry'!W110)</f>
        <v/>
      </c>
      <c r="E109" s="85" t="str">
        <f>IF('Vendor Data entry'!AX110="","",'Vendor Data entry'!AX110)</f>
        <v/>
      </c>
      <c r="F109" s="85" t="str">
        <f>IF('Vendor Data entry'!AY110="","",'Vendor Data entry'!AY110)</f>
        <v/>
      </c>
      <c r="G109" s="85" t="str">
        <f>IF('Vendor Data entry'!BT110="","",'Vendor Data entry'!BT110)</f>
        <v/>
      </c>
      <c r="H109" s="85" t="str">
        <f>IF('Vendor Data entry'!BU110="","",'Vendor Data entry'!BU110)</f>
        <v/>
      </c>
      <c r="I109" s="85" t="str">
        <f>IF('Vendor Data entry'!CE110="","",'Vendor Data entry'!CE110)</f>
        <v/>
      </c>
      <c r="J109" s="85" t="str">
        <f>IF('Vendor Data entry'!CM110="","",'Vendor Data entry'!CM110)</f>
        <v/>
      </c>
      <c r="K109" s="85"/>
      <c r="L109" s="85"/>
      <c r="M109" s="85"/>
      <c r="N109" s="85"/>
      <c r="O109" s="85"/>
      <c r="P109" s="85"/>
      <c r="Q109" s="85"/>
      <c r="R109" s="85"/>
      <c r="S109" s="85"/>
      <c r="T109" s="85"/>
      <c r="U109" s="85" t="str">
        <f>IF('External Stak. data entry'!D110="","",'External Stak. data entry'!D110)</f>
        <v/>
      </c>
      <c r="V109" s="85" t="str">
        <f>IF('External Stak. data entry'!E110="","",'External Stak. data entry'!E110)</f>
        <v/>
      </c>
      <c r="W109" s="85" t="str">
        <f>IF('External Stak. data entry'!F110="","",'External Stak. data entry'!F110)</f>
        <v/>
      </c>
      <c r="X109" s="85" t="str">
        <f>IF('External Stak. data entry'!G110="","",'External Stak. data entry'!G110)</f>
        <v/>
      </c>
      <c r="Y109" s="85" t="str">
        <f>IF('External Stak. data entry'!T110="","",'External Stak. data entry'!T110)</f>
        <v/>
      </c>
      <c r="Z109" s="85" t="str">
        <f>IF('Customer Data entry'!J110="","",'Customer Data entry'!J110)</f>
        <v/>
      </c>
      <c r="AA109" s="85" t="str">
        <f>IF('Customer Data entry'!S110="","",'Customer Data entry'!S110)</f>
        <v/>
      </c>
      <c r="AB109" s="85" t="str">
        <f>IF('Customer Data entry'!AF110="","",'Customer Data entry'!AF110)</f>
        <v/>
      </c>
    </row>
    <row r="110" spans="2:28" ht="143.25" customHeight="1" x14ac:dyDescent="0.25">
      <c r="B110" s="85" t="str">
        <f>IF('Vendor Data entry'!B111="","",'Vendor Data entry'!B111)</f>
        <v/>
      </c>
      <c r="C110" s="85" t="str">
        <f>IF('Vendor Data entry'!V111="","",'Vendor Data entry'!V111)</f>
        <v/>
      </c>
      <c r="D110" s="85" t="str">
        <f>IF('Vendor Data entry'!W111="","",'Vendor Data entry'!W111)</f>
        <v/>
      </c>
      <c r="E110" s="85" t="str">
        <f>IF('Vendor Data entry'!AX111="","",'Vendor Data entry'!AX111)</f>
        <v/>
      </c>
      <c r="F110" s="85" t="str">
        <f>IF('Vendor Data entry'!AY111="","",'Vendor Data entry'!AY111)</f>
        <v/>
      </c>
      <c r="G110" s="85" t="str">
        <f>IF('Vendor Data entry'!BT111="","",'Vendor Data entry'!BT111)</f>
        <v/>
      </c>
      <c r="H110" s="85" t="str">
        <f>IF('Vendor Data entry'!BU111="","",'Vendor Data entry'!BU111)</f>
        <v/>
      </c>
      <c r="I110" s="85" t="str">
        <f>IF('Vendor Data entry'!CE111="","",'Vendor Data entry'!CE111)</f>
        <v/>
      </c>
      <c r="J110" s="85" t="str">
        <f>IF('Vendor Data entry'!CM111="","",'Vendor Data entry'!CM111)</f>
        <v/>
      </c>
      <c r="K110" s="85"/>
      <c r="L110" s="85"/>
      <c r="M110" s="85"/>
      <c r="N110" s="85"/>
      <c r="O110" s="85"/>
      <c r="P110" s="85"/>
      <c r="Q110" s="85"/>
      <c r="R110" s="85"/>
      <c r="S110" s="85"/>
      <c r="T110" s="85"/>
      <c r="U110" s="85" t="str">
        <f>IF('External Stak. data entry'!D111="","",'External Stak. data entry'!D111)</f>
        <v/>
      </c>
      <c r="V110" s="85" t="str">
        <f>IF('External Stak. data entry'!E111="","",'External Stak. data entry'!E111)</f>
        <v/>
      </c>
      <c r="W110" s="85" t="str">
        <f>IF('External Stak. data entry'!F111="","",'External Stak. data entry'!F111)</f>
        <v/>
      </c>
      <c r="X110" s="85" t="str">
        <f>IF('External Stak. data entry'!G111="","",'External Stak. data entry'!G111)</f>
        <v/>
      </c>
      <c r="Y110" s="85" t="str">
        <f>IF('External Stak. data entry'!T111="","",'External Stak. data entry'!T111)</f>
        <v/>
      </c>
      <c r="Z110" s="85" t="str">
        <f>IF('Customer Data entry'!J111="","",'Customer Data entry'!J111)</f>
        <v/>
      </c>
      <c r="AA110" s="85" t="str">
        <f>IF('Customer Data entry'!S111="","",'Customer Data entry'!S111)</f>
        <v/>
      </c>
      <c r="AB110" s="85" t="str">
        <f>IF('Customer Data entry'!AF111="","",'Customer Data entry'!AF111)</f>
        <v/>
      </c>
    </row>
    <row r="111" spans="2:28" ht="143.25" customHeight="1" x14ac:dyDescent="0.25">
      <c r="B111" s="85" t="str">
        <f>IF('Vendor Data entry'!B112="","",'Vendor Data entry'!B112)</f>
        <v/>
      </c>
      <c r="C111" s="85" t="str">
        <f>IF('Vendor Data entry'!V112="","",'Vendor Data entry'!V112)</f>
        <v/>
      </c>
      <c r="D111" s="85" t="str">
        <f>IF('Vendor Data entry'!W112="","",'Vendor Data entry'!W112)</f>
        <v/>
      </c>
      <c r="E111" s="85" t="str">
        <f>IF('Vendor Data entry'!AX112="","",'Vendor Data entry'!AX112)</f>
        <v/>
      </c>
      <c r="F111" s="85" t="str">
        <f>IF('Vendor Data entry'!AY112="","",'Vendor Data entry'!AY112)</f>
        <v/>
      </c>
      <c r="G111" s="85" t="str">
        <f>IF('Vendor Data entry'!BT112="","",'Vendor Data entry'!BT112)</f>
        <v/>
      </c>
      <c r="H111" s="85" t="str">
        <f>IF('Vendor Data entry'!BU112="","",'Vendor Data entry'!BU112)</f>
        <v/>
      </c>
      <c r="I111" s="85" t="str">
        <f>IF('Vendor Data entry'!CE112="","",'Vendor Data entry'!CE112)</f>
        <v/>
      </c>
      <c r="J111" s="85" t="str">
        <f>IF('Vendor Data entry'!CM112="","",'Vendor Data entry'!CM112)</f>
        <v/>
      </c>
      <c r="K111" s="85"/>
      <c r="L111" s="85"/>
      <c r="M111" s="85"/>
      <c r="N111" s="85"/>
      <c r="O111" s="85"/>
      <c r="P111" s="85"/>
      <c r="Q111" s="85"/>
      <c r="R111" s="85"/>
      <c r="S111" s="85"/>
      <c r="T111" s="85"/>
      <c r="U111" s="85" t="str">
        <f>IF('External Stak. data entry'!D112="","",'External Stak. data entry'!D112)</f>
        <v/>
      </c>
      <c r="V111" s="85" t="str">
        <f>IF('External Stak. data entry'!E112="","",'External Stak. data entry'!E112)</f>
        <v/>
      </c>
      <c r="W111" s="85" t="str">
        <f>IF('External Stak. data entry'!F112="","",'External Stak. data entry'!F112)</f>
        <v/>
      </c>
      <c r="X111" s="85" t="str">
        <f>IF('External Stak. data entry'!G112="","",'External Stak. data entry'!G112)</f>
        <v/>
      </c>
      <c r="Y111" s="85" t="str">
        <f>IF('External Stak. data entry'!T112="","",'External Stak. data entry'!T112)</f>
        <v/>
      </c>
      <c r="Z111" s="85" t="str">
        <f>IF('Customer Data entry'!J112="","",'Customer Data entry'!J112)</f>
        <v/>
      </c>
      <c r="AA111" s="85" t="str">
        <f>IF('Customer Data entry'!S112="","",'Customer Data entry'!S112)</f>
        <v/>
      </c>
      <c r="AB111" s="85" t="str">
        <f>IF('Customer Data entry'!AF112="","",'Customer Data entry'!AF112)</f>
        <v/>
      </c>
    </row>
    <row r="112" spans="2:28" ht="143.25" customHeight="1" x14ac:dyDescent="0.25">
      <c r="B112" s="85" t="str">
        <f>IF('Vendor Data entry'!B113="","",'Vendor Data entry'!B113)</f>
        <v/>
      </c>
      <c r="C112" s="85" t="str">
        <f>IF('Vendor Data entry'!V113="","",'Vendor Data entry'!V113)</f>
        <v/>
      </c>
      <c r="D112" s="85" t="str">
        <f>IF('Vendor Data entry'!W113="","",'Vendor Data entry'!W113)</f>
        <v/>
      </c>
      <c r="E112" s="85" t="str">
        <f>IF('Vendor Data entry'!AX113="","",'Vendor Data entry'!AX113)</f>
        <v/>
      </c>
      <c r="F112" s="85" t="str">
        <f>IF('Vendor Data entry'!AY113="","",'Vendor Data entry'!AY113)</f>
        <v/>
      </c>
      <c r="G112" s="85" t="str">
        <f>IF('Vendor Data entry'!BT113="","",'Vendor Data entry'!BT113)</f>
        <v/>
      </c>
      <c r="H112" s="85" t="str">
        <f>IF('Vendor Data entry'!BU113="","",'Vendor Data entry'!BU113)</f>
        <v/>
      </c>
      <c r="I112" s="85" t="str">
        <f>IF('Vendor Data entry'!CE113="","",'Vendor Data entry'!CE113)</f>
        <v/>
      </c>
      <c r="J112" s="85" t="str">
        <f>IF('Vendor Data entry'!CM113="","",'Vendor Data entry'!CM113)</f>
        <v/>
      </c>
      <c r="U112" s="85" t="str">
        <f>IF('External Stak. data entry'!D113="","",'External Stak. data entry'!D113)</f>
        <v/>
      </c>
      <c r="V112" s="85" t="str">
        <f>IF('External Stak. data entry'!E113="","",'External Stak. data entry'!E113)</f>
        <v/>
      </c>
      <c r="W112" s="85" t="str">
        <f>IF('External Stak. data entry'!F113="","",'External Stak. data entry'!F113)</f>
        <v/>
      </c>
      <c r="X112" s="85" t="str">
        <f>IF('External Stak. data entry'!G113="","",'External Stak. data entry'!G113)</f>
        <v/>
      </c>
      <c r="Y112" s="85" t="str">
        <f>IF('External Stak. data entry'!T113="","",'External Stak. data entry'!T113)</f>
        <v/>
      </c>
      <c r="Z112" s="85" t="str">
        <f>IF('Customer Data entry'!J113="","",'Customer Data entry'!J113)</f>
        <v/>
      </c>
      <c r="AA112" s="85" t="str">
        <f>IF('Customer Data entry'!S113="","",'Customer Data entry'!S113)</f>
        <v/>
      </c>
      <c r="AB112" s="85" t="str">
        <f>IF('Customer Data entry'!AF113="","",'Customer Data entry'!AF113)</f>
        <v/>
      </c>
    </row>
    <row r="113" spans="2:28" ht="143.25" customHeight="1" x14ac:dyDescent="0.25">
      <c r="B113" s="85" t="str">
        <f>IF('Vendor Data entry'!B114="","",'Vendor Data entry'!B114)</f>
        <v/>
      </c>
      <c r="C113" s="85" t="str">
        <f>IF('Vendor Data entry'!V114="","",'Vendor Data entry'!V114)</f>
        <v/>
      </c>
      <c r="D113" s="85" t="str">
        <f>IF('Vendor Data entry'!W114="","",'Vendor Data entry'!W114)</f>
        <v/>
      </c>
      <c r="E113" s="85" t="str">
        <f>IF('Vendor Data entry'!AX114="","",'Vendor Data entry'!AX114)</f>
        <v/>
      </c>
      <c r="F113" s="85" t="str">
        <f>IF('Vendor Data entry'!AY114="","",'Vendor Data entry'!AY114)</f>
        <v/>
      </c>
      <c r="G113" s="85" t="str">
        <f>IF('Vendor Data entry'!BT114="","",'Vendor Data entry'!BT114)</f>
        <v/>
      </c>
      <c r="H113" s="85" t="str">
        <f>IF('Vendor Data entry'!BU114="","",'Vendor Data entry'!BU114)</f>
        <v/>
      </c>
      <c r="I113" s="85" t="str">
        <f>IF('Vendor Data entry'!CE114="","",'Vendor Data entry'!CE114)</f>
        <v/>
      </c>
      <c r="J113" s="85" t="str">
        <f>IF('Vendor Data entry'!CM114="","",'Vendor Data entry'!CM114)</f>
        <v/>
      </c>
      <c r="U113" s="85" t="str">
        <f>IF('External Stak. data entry'!D114="","",'External Stak. data entry'!D114)</f>
        <v/>
      </c>
      <c r="V113" s="85" t="str">
        <f>IF('External Stak. data entry'!E114="","",'External Stak. data entry'!E114)</f>
        <v/>
      </c>
      <c r="W113" s="85" t="str">
        <f>IF('External Stak. data entry'!F114="","",'External Stak. data entry'!F114)</f>
        <v/>
      </c>
      <c r="X113" s="85" t="str">
        <f>IF('External Stak. data entry'!G114="","",'External Stak. data entry'!G114)</f>
        <v/>
      </c>
      <c r="Y113" s="85" t="str">
        <f>IF('External Stak. data entry'!T114="","",'External Stak. data entry'!T114)</f>
        <v/>
      </c>
      <c r="Z113" s="85" t="str">
        <f>IF('Customer Data entry'!J114="","",'Customer Data entry'!J114)</f>
        <v/>
      </c>
      <c r="AA113" s="85" t="str">
        <f>IF('Customer Data entry'!S114="","",'Customer Data entry'!S114)</f>
        <v/>
      </c>
      <c r="AB113" s="85" t="str">
        <f>IF('Customer Data entry'!AF114="","",'Customer Data entry'!AF114)</f>
        <v/>
      </c>
    </row>
    <row r="114" spans="2:28" ht="143.25" customHeight="1" x14ac:dyDescent="0.25">
      <c r="B114" s="85" t="str">
        <f>IF('Vendor Data entry'!B115="","",'Vendor Data entry'!B115)</f>
        <v/>
      </c>
      <c r="C114" s="85" t="str">
        <f>IF('Vendor Data entry'!V115="","",'Vendor Data entry'!V115)</f>
        <v/>
      </c>
      <c r="D114" s="85" t="str">
        <f>IF('Vendor Data entry'!W115="","",'Vendor Data entry'!W115)</f>
        <v/>
      </c>
      <c r="E114" s="85" t="str">
        <f>IF('Vendor Data entry'!AX115="","",'Vendor Data entry'!AX115)</f>
        <v/>
      </c>
      <c r="F114" s="85" t="str">
        <f>IF('Vendor Data entry'!AY115="","",'Vendor Data entry'!AY115)</f>
        <v/>
      </c>
      <c r="G114" s="85" t="str">
        <f>IF('Vendor Data entry'!BT115="","",'Vendor Data entry'!BT115)</f>
        <v/>
      </c>
      <c r="H114" s="85" t="str">
        <f>IF('Vendor Data entry'!BU115="","",'Vendor Data entry'!BU115)</f>
        <v/>
      </c>
      <c r="I114" s="85" t="str">
        <f>IF('Vendor Data entry'!CE115="","",'Vendor Data entry'!CE115)</f>
        <v/>
      </c>
      <c r="J114" s="85" t="str">
        <f>IF('Vendor Data entry'!CM115="","",'Vendor Data entry'!CM115)</f>
        <v/>
      </c>
      <c r="U114" s="85" t="str">
        <f>IF('External Stak. data entry'!D115="","",'External Stak. data entry'!D115)</f>
        <v/>
      </c>
      <c r="V114" s="85" t="str">
        <f>IF('External Stak. data entry'!E115="","",'External Stak. data entry'!E115)</f>
        <v/>
      </c>
      <c r="W114" s="85" t="str">
        <f>IF('External Stak. data entry'!F115="","",'External Stak. data entry'!F115)</f>
        <v/>
      </c>
      <c r="X114" s="85" t="str">
        <f>IF('External Stak. data entry'!G115="","",'External Stak. data entry'!G115)</f>
        <v/>
      </c>
      <c r="Y114" s="85" t="str">
        <f>IF('External Stak. data entry'!T115="","",'External Stak. data entry'!T115)</f>
        <v/>
      </c>
      <c r="Z114" s="85" t="str">
        <f>IF('Customer Data entry'!J115="","",'Customer Data entry'!J115)</f>
        <v/>
      </c>
      <c r="AA114" s="85" t="str">
        <f>IF('Customer Data entry'!S115="","",'Customer Data entry'!S115)</f>
        <v/>
      </c>
      <c r="AB114" s="85" t="str">
        <f>IF('Customer Data entry'!AF115="","",'Customer Data entry'!AF115)</f>
        <v/>
      </c>
    </row>
    <row r="115" spans="2:28" ht="143.25" customHeight="1" x14ac:dyDescent="0.25">
      <c r="B115" s="85" t="str">
        <f>IF('Vendor Data entry'!B116="","",'Vendor Data entry'!B116)</f>
        <v/>
      </c>
      <c r="C115" s="85" t="str">
        <f>IF('Vendor Data entry'!V116="","",'Vendor Data entry'!V116)</f>
        <v/>
      </c>
      <c r="D115" s="85" t="str">
        <f>IF('Vendor Data entry'!W116="","",'Vendor Data entry'!W116)</f>
        <v/>
      </c>
      <c r="E115" s="85" t="str">
        <f>IF('Vendor Data entry'!AX116="","",'Vendor Data entry'!AX116)</f>
        <v/>
      </c>
      <c r="F115" s="85" t="str">
        <f>IF('Vendor Data entry'!AY116="","",'Vendor Data entry'!AY116)</f>
        <v/>
      </c>
      <c r="G115" s="85" t="str">
        <f>IF('Vendor Data entry'!BT116="","",'Vendor Data entry'!BT116)</f>
        <v/>
      </c>
      <c r="H115" s="85" t="str">
        <f>IF('Vendor Data entry'!BU116="","",'Vendor Data entry'!BU116)</f>
        <v/>
      </c>
      <c r="I115" s="85" t="str">
        <f>IF('Vendor Data entry'!CE116="","",'Vendor Data entry'!CE116)</f>
        <v/>
      </c>
      <c r="J115" s="85" t="str">
        <f>IF('Vendor Data entry'!CM116="","",'Vendor Data entry'!CM116)</f>
        <v/>
      </c>
      <c r="U115" s="85" t="str">
        <f>IF('External Stak. data entry'!D116="","",'External Stak. data entry'!D116)</f>
        <v/>
      </c>
      <c r="V115" s="85" t="str">
        <f>IF('External Stak. data entry'!E116="","",'External Stak. data entry'!E116)</f>
        <v/>
      </c>
      <c r="W115" s="85" t="str">
        <f>IF('External Stak. data entry'!F116="","",'External Stak. data entry'!F116)</f>
        <v/>
      </c>
      <c r="X115" s="85" t="str">
        <f>IF('External Stak. data entry'!G116="","",'External Stak. data entry'!G116)</f>
        <v/>
      </c>
      <c r="Y115" s="85" t="str">
        <f>IF('External Stak. data entry'!T116="","",'External Stak. data entry'!T116)</f>
        <v/>
      </c>
      <c r="Z115" s="85" t="str">
        <f>IF('Customer Data entry'!J116="","",'Customer Data entry'!J116)</f>
        <v/>
      </c>
      <c r="AA115" s="85" t="str">
        <f>IF('Customer Data entry'!S116="","",'Customer Data entry'!S116)</f>
        <v/>
      </c>
      <c r="AB115" s="85" t="str">
        <f>IF('Customer Data entry'!AF116="","",'Customer Data entry'!AF116)</f>
        <v/>
      </c>
    </row>
    <row r="116" spans="2:28" ht="143.25" customHeight="1" x14ac:dyDescent="0.25">
      <c r="B116" s="85" t="str">
        <f>IF('Vendor Data entry'!B117="","",'Vendor Data entry'!B117)</f>
        <v/>
      </c>
      <c r="C116" s="85" t="str">
        <f>IF('Vendor Data entry'!V117="","",'Vendor Data entry'!V117)</f>
        <v/>
      </c>
      <c r="D116" s="85" t="str">
        <f>IF('Vendor Data entry'!W117="","",'Vendor Data entry'!W117)</f>
        <v/>
      </c>
      <c r="E116" s="85" t="str">
        <f>IF('Vendor Data entry'!AX117="","",'Vendor Data entry'!AX117)</f>
        <v/>
      </c>
      <c r="F116" s="85" t="str">
        <f>IF('Vendor Data entry'!AY117="","",'Vendor Data entry'!AY117)</f>
        <v/>
      </c>
      <c r="G116" s="85" t="str">
        <f>IF('Vendor Data entry'!BT117="","",'Vendor Data entry'!BT117)</f>
        <v/>
      </c>
      <c r="H116" s="85" t="str">
        <f>IF('Vendor Data entry'!BU117="","",'Vendor Data entry'!BU117)</f>
        <v/>
      </c>
      <c r="I116" s="85" t="str">
        <f>IF('Vendor Data entry'!CE117="","",'Vendor Data entry'!CE117)</f>
        <v/>
      </c>
      <c r="J116" s="85" t="str">
        <f>IF('Vendor Data entry'!CM117="","",'Vendor Data entry'!CM117)</f>
        <v/>
      </c>
      <c r="U116" s="85" t="str">
        <f>IF('External Stak. data entry'!D117="","",'External Stak. data entry'!D117)</f>
        <v/>
      </c>
      <c r="V116" s="85" t="str">
        <f>IF('External Stak. data entry'!E117="","",'External Stak. data entry'!E117)</f>
        <v/>
      </c>
      <c r="W116" s="85" t="str">
        <f>IF('External Stak. data entry'!F117="","",'External Stak. data entry'!F117)</f>
        <v/>
      </c>
      <c r="X116" s="85" t="str">
        <f>IF('External Stak. data entry'!G117="","",'External Stak. data entry'!G117)</f>
        <v/>
      </c>
      <c r="Y116" s="85" t="str">
        <f>IF('External Stak. data entry'!T117="","",'External Stak. data entry'!T117)</f>
        <v/>
      </c>
      <c r="Z116" s="85" t="str">
        <f>IF('Customer Data entry'!J117="","",'Customer Data entry'!J117)</f>
        <v/>
      </c>
      <c r="AA116" s="85" t="str">
        <f>IF('Customer Data entry'!S117="","",'Customer Data entry'!S117)</f>
        <v/>
      </c>
      <c r="AB116" s="85" t="str">
        <f>IF('Customer Data entry'!AF117="","",'Customer Data entry'!AF117)</f>
        <v/>
      </c>
    </row>
    <row r="117" spans="2:28" ht="143.25" customHeight="1" x14ac:dyDescent="0.25">
      <c r="B117" s="85" t="str">
        <f>IF('Vendor Data entry'!B118="","",'Vendor Data entry'!B118)</f>
        <v/>
      </c>
      <c r="C117" s="85" t="str">
        <f>IF('Vendor Data entry'!V118="","",'Vendor Data entry'!V118)</f>
        <v/>
      </c>
      <c r="D117" s="85" t="str">
        <f>IF('Vendor Data entry'!W118="","",'Vendor Data entry'!W118)</f>
        <v/>
      </c>
      <c r="E117" s="85" t="str">
        <f>IF('Vendor Data entry'!AX118="","",'Vendor Data entry'!AX118)</f>
        <v/>
      </c>
      <c r="F117" s="85" t="str">
        <f>IF('Vendor Data entry'!AY118="","",'Vendor Data entry'!AY118)</f>
        <v/>
      </c>
      <c r="G117" s="85" t="str">
        <f>IF('Vendor Data entry'!BT118="","",'Vendor Data entry'!BT118)</f>
        <v/>
      </c>
      <c r="H117" s="85" t="str">
        <f>IF('Vendor Data entry'!BU118="","",'Vendor Data entry'!BU118)</f>
        <v/>
      </c>
      <c r="I117" s="85" t="str">
        <f>IF('Vendor Data entry'!CE118="","",'Vendor Data entry'!CE118)</f>
        <v/>
      </c>
      <c r="J117" s="85" t="str">
        <f>IF('Vendor Data entry'!CM118="","",'Vendor Data entry'!CM118)</f>
        <v/>
      </c>
      <c r="U117" s="85" t="str">
        <f>IF('External Stak. data entry'!D118="","",'External Stak. data entry'!D118)</f>
        <v/>
      </c>
      <c r="V117" s="85" t="str">
        <f>IF('External Stak. data entry'!E118="","",'External Stak. data entry'!E118)</f>
        <v/>
      </c>
      <c r="W117" s="85" t="str">
        <f>IF('External Stak. data entry'!F118="","",'External Stak. data entry'!F118)</f>
        <v/>
      </c>
      <c r="X117" s="85" t="str">
        <f>IF('External Stak. data entry'!G118="","",'External Stak. data entry'!G118)</f>
        <v/>
      </c>
      <c r="Y117" s="85" t="str">
        <f>IF('External Stak. data entry'!T118="","",'External Stak. data entry'!T118)</f>
        <v/>
      </c>
      <c r="Z117" s="85" t="str">
        <f>IF('Customer Data entry'!J118="","",'Customer Data entry'!J118)</f>
        <v/>
      </c>
      <c r="AA117" s="85" t="str">
        <f>IF('Customer Data entry'!S118="","",'Customer Data entry'!S118)</f>
        <v/>
      </c>
      <c r="AB117" s="85" t="str">
        <f>IF('Customer Data entry'!AF118="","",'Customer Data entry'!AF118)</f>
        <v/>
      </c>
    </row>
    <row r="118" spans="2:28" ht="143.25" customHeight="1" x14ac:dyDescent="0.25">
      <c r="B118" s="85" t="str">
        <f>IF('Vendor Data entry'!B119="","",'Vendor Data entry'!B119)</f>
        <v/>
      </c>
      <c r="C118" s="85" t="str">
        <f>IF('Vendor Data entry'!V119="","",'Vendor Data entry'!V119)</f>
        <v/>
      </c>
      <c r="D118" s="85" t="str">
        <f>IF('Vendor Data entry'!W119="","",'Vendor Data entry'!W119)</f>
        <v/>
      </c>
      <c r="E118" s="85" t="str">
        <f>IF('Vendor Data entry'!AX119="","",'Vendor Data entry'!AX119)</f>
        <v/>
      </c>
      <c r="F118" s="85" t="str">
        <f>IF('Vendor Data entry'!AY119="","",'Vendor Data entry'!AY119)</f>
        <v/>
      </c>
      <c r="G118" s="85" t="str">
        <f>IF('Vendor Data entry'!BT119="","",'Vendor Data entry'!BT119)</f>
        <v/>
      </c>
      <c r="H118" s="85" t="str">
        <f>IF('Vendor Data entry'!BU119="","",'Vendor Data entry'!BU119)</f>
        <v/>
      </c>
      <c r="I118" s="85" t="str">
        <f>IF('Vendor Data entry'!CE119="","",'Vendor Data entry'!CE119)</f>
        <v/>
      </c>
      <c r="J118" s="85" t="str">
        <f>IF('Vendor Data entry'!CM119="","",'Vendor Data entry'!CM119)</f>
        <v/>
      </c>
      <c r="U118" s="85" t="str">
        <f>IF('External Stak. data entry'!D119="","",'External Stak. data entry'!D119)</f>
        <v/>
      </c>
      <c r="V118" s="85" t="str">
        <f>IF('External Stak. data entry'!E119="","",'External Stak. data entry'!E119)</f>
        <v/>
      </c>
      <c r="W118" s="85" t="str">
        <f>IF('External Stak. data entry'!F119="","",'External Stak. data entry'!F119)</f>
        <v/>
      </c>
      <c r="X118" s="85" t="str">
        <f>IF('External Stak. data entry'!G119="","",'External Stak. data entry'!G119)</f>
        <v/>
      </c>
      <c r="Y118" s="85" t="str">
        <f>IF('External Stak. data entry'!T119="","",'External Stak. data entry'!T119)</f>
        <v/>
      </c>
      <c r="Z118" s="85" t="str">
        <f>IF('Customer Data entry'!J119="","",'Customer Data entry'!J119)</f>
        <v/>
      </c>
      <c r="AA118" s="85" t="str">
        <f>IF('Customer Data entry'!S119="","",'Customer Data entry'!S119)</f>
        <v/>
      </c>
      <c r="AB118" s="85" t="str">
        <f>IF('Customer Data entry'!AF119="","",'Customer Data entry'!AF119)</f>
        <v/>
      </c>
    </row>
    <row r="119" spans="2:28" ht="143.25" customHeight="1" x14ac:dyDescent="0.25">
      <c r="B119" s="85" t="str">
        <f>IF('Vendor Data entry'!B120="","",'Vendor Data entry'!B120)</f>
        <v/>
      </c>
      <c r="C119" s="85" t="str">
        <f>IF('Vendor Data entry'!V120="","",'Vendor Data entry'!V120)</f>
        <v/>
      </c>
      <c r="D119" s="85" t="str">
        <f>IF('Vendor Data entry'!W120="","",'Vendor Data entry'!W120)</f>
        <v/>
      </c>
      <c r="E119" s="85" t="str">
        <f>IF('Vendor Data entry'!AX120="","",'Vendor Data entry'!AX120)</f>
        <v/>
      </c>
      <c r="F119" s="85" t="str">
        <f>IF('Vendor Data entry'!AY120="","",'Vendor Data entry'!AY120)</f>
        <v/>
      </c>
      <c r="G119" s="85" t="str">
        <f>IF('Vendor Data entry'!BT120="","",'Vendor Data entry'!BT120)</f>
        <v/>
      </c>
      <c r="H119" s="85" t="str">
        <f>IF('Vendor Data entry'!BU120="","",'Vendor Data entry'!BU120)</f>
        <v/>
      </c>
      <c r="I119" s="85" t="str">
        <f>IF('Vendor Data entry'!CE120="","",'Vendor Data entry'!CE120)</f>
        <v/>
      </c>
      <c r="J119" s="85" t="str">
        <f>IF('Vendor Data entry'!CM120="","",'Vendor Data entry'!CM120)</f>
        <v/>
      </c>
      <c r="U119" s="85" t="str">
        <f>IF('External Stak. data entry'!D120="","",'External Stak. data entry'!D120)</f>
        <v/>
      </c>
      <c r="V119" s="85" t="str">
        <f>IF('External Stak. data entry'!E120="","",'External Stak. data entry'!E120)</f>
        <v/>
      </c>
      <c r="W119" s="85" t="str">
        <f>IF('External Stak. data entry'!F120="","",'External Stak. data entry'!F120)</f>
        <v/>
      </c>
      <c r="X119" s="85" t="str">
        <f>IF('External Stak. data entry'!G120="","",'External Stak. data entry'!G120)</f>
        <v/>
      </c>
      <c r="Y119" s="85" t="str">
        <f>IF('External Stak. data entry'!T120="","",'External Stak. data entry'!T120)</f>
        <v/>
      </c>
      <c r="Z119" s="85" t="str">
        <f>IF('Customer Data entry'!J120="","",'Customer Data entry'!J120)</f>
        <v/>
      </c>
      <c r="AA119" s="85" t="str">
        <f>IF('Customer Data entry'!S120="","",'Customer Data entry'!S120)</f>
        <v/>
      </c>
      <c r="AB119" s="85" t="str">
        <f>IF('Customer Data entry'!AF120="","",'Customer Data entry'!AF120)</f>
        <v/>
      </c>
    </row>
    <row r="120" spans="2:28" ht="143.25" customHeight="1" x14ac:dyDescent="0.25">
      <c r="B120" s="85" t="str">
        <f>IF('Vendor Data entry'!B121="","",'Vendor Data entry'!B121)</f>
        <v/>
      </c>
      <c r="C120" s="85" t="str">
        <f>IF('Vendor Data entry'!V121="","",'Vendor Data entry'!V121)</f>
        <v/>
      </c>
      <c r="D120" s="85" t="str">
        <f>IF('Vendor Data entry'!W121="","",'Vendor Data entry'!W121)</f>
        <v/>
      </c>
      <c r="E120" s="85" t="str">
        <f>IF('Vendor Data entry'!AX121="","",'Vendor Data entry'!AX121)</f>
        <v/>
      </c>
      <c r="F120" s="85" t="str">
        <f>IF('Vendor Data entry'!AY121="","",'Vendor Data entry'!AY121)</f>
        <v/>
      </c>
      <c r="G120" s="85" t="str">
        <f>IF('Vendor Data entry'!BT121="","",'Vendor Data entry'!BT121)</f>
        <v/>
      </c>
      <c r="H120" s="85" t="str">
        <f>IF('Vendor Data entry'!BU121="","",'Vendor Data entry'!BU121)</f>
        <v/>
      </c>
      <c r="I120" s="85" t="str">
        <f>IF('Vendor Data entry'!CE121="","",'Vendor Data entry'!CE121)</f>
        <v/>
      </c>
      <c r="J120" s="85" t="str">
        <f>IF('Vendor Data entry'!CM121="","",'Vendor Data entry'!CM121)</f>
        <v/>
      </c>
      <c r="U120" s="85" t="str">
        <f>IF('External Stak. data entry'!D121="","",'External Stak. data entry'!D121)</f>
        <v/>
      </c>
      <c r="V120" s="85" t="str">
        <f>IF('External Stak. data entry'!E121="","",'External Stak. data entry'!E121)</f>
        <v/>
      </c>
      <c r="W120" s="85" t="str">
        <f>IF('External Stak. data entry'!F121="","",'External Stak. data entry'!F121)</f>
        <v/>
      </c>
      <c r="X120" s="85" t="str">
        <f>IF('External Stak. data entry'!G121="","",'External Stak. data entry'!G121)</f>
        <v/>
      </c>
      <c r="Y120" s="85" t="str">
        <f>IF('External Stak. data entry'!T121="","",'External Stak. data entry'!T121)</f>
        <v/>
      </c>
      <c r="Z120" s="85" t="str">
        <f>IF('Customer Data entry'!J121="","",'Customer Data entry'!J121)</f>
        <v/>
      </c>
      <c r="AA120" s="85" t="str">
        <f>IF('Customer Data entry'!S121="","",'Customer Data entry'!S121)</f>
        <v/>
      </c>
      <c r="AB120" s="85" t="str">
        <f>IF('Customer Data entry'!AF121="","",'Customer Data entry'!AF121)</f>
        <v/>
      </c>
    </row>
    <row r="121" spans="2:28" ht="143.25" customHeight="1" x14ac:dyDescent="0.25">
      <c r="B121" s="85" t="str">
        <f>IF('Vendor Data entry'!B122="","",'Vendor Data entry'!B122)</f>
        <v/>
      </c>
      <c r="C121" s="85" t="str">
        <f>IF('Vendor Data entry'!V122="","",'Vendor Data entry'!V122)</f>
        <v/>
      </c>
      <c r="D121" s="85" t="str">
        <f>IF('Vendor Data entry'!W122="","",'Vendor Data entry'!W122)</f>
        <v/>
      </c>
      <c r="E121" s="85" t="str">
        <f>IF('Vendor Data entry'!AX122="","",'Vendor Data entry'!AX122)</f>
        <v/>
      </c>
      <c r="F121" s="85" t="str">
        <f>IF('Vendor Data entry'!AY122="","",'Vendor Data entry'!AY122)</f>
        <v/>
      </c>
      <c r="G121" s="85" t="str">
        <f>IF('Vendor Data entry'!BT122="","",'Vendor Data entry'!BT122)</f>
        <v/>
      </c>
      <c r="H121" s="85" t="str">
        <f>IF('Vendor Data entry'!BU122="","",'Vendor Data entry'!BU122)</f>
        <v/>
      </c>
      <c r="I121" s="85" t="str">
        <f>IF('Vendor Data entry'!CE122="","",'Vendor Data entry'!CE122)</f>
        <v/>
      </c>
      <c r="J121" s="85" t="str">
        <f>IF('Vendor Data entry'!CM122="","",'Vendor Data entry'!CM122)</f>
        <v/>
      </c>
      <c r="U121" s="85" t="str">
        <f>IF('External Stak. data entry'!D122="","",'External Stak. data entry'!D122)</f>
        <v/>
      </c>
      <c r="V121" s="85" t="str">
        <f>IF('External Stak. data entry'!E122="","",'External Stak. data entry'!E122)</f>
        <v/>
      </c>
      <c r="W121" s="85" t="str">
        <f>IF('External Stak. data entry'!F122="","",'External Stak. data entry'!F122)</f>
        <v/>
      </c>
      <c r="X121" s="85" t="str">
        <f>IF('External Stak. data entry'!G122="","",'External Stak. data entry'!G122)</f>
        <v/>
      </c>
      <c r="Y121" s="85" t="str">
        <f>IF('External Stak. data entry'!T122="","",'External Stak. data entry'!T122)</f>
        <v/>
      </c>
      <c r="Z121" s="85" t="str">
        <f>IF('Customer Data entry'!J122="","",'Customer Data entry'!J122)</f>
        <v/>
      </c>
      <c r="AA121" s="85" t="str">
        <f>IF('Customer Data entry'!S122="","",'Customer Data entry'!S122)</f>
        <v/>
      </c>
      <c r="AB121" s="85" t="str">
        <f>IF('Customer Data entry'!AF122="","",'Customer Data entry'!AF122)</f>
        <v/>
      </c>
    </row>
    <row r="122" spans="2:28" ht="143.25" customHeight="1" x14ac:dyDescent="0.25">
      <c r="B122" s="85" t="str">
        <f>IF('Vendor Data entry'!B123="","",'Vendor Data entry'!B123)</f>
        <v/>
      </c>
      <c r="C122" s="85" t="str">
        <f>IF('Vendor Data entry'!V123="","",'Vendor Data entry'!V123)</f>
        <v/>
      </c>
      <c r="D122" s="85" t="str">
        <f>IF('Vendor Data entry'!W123="","",'Vendor Data entry'!W123)</f>
        <v/>
      </c>
      <c r="E122" s="85" t="str">
        <f>IF('Vendor Data entry'!AX123="","",'Vendor Data entry'!AX123)</f>
        <v/>
      </c>
      <c r="F122" s="85" t="str">
        <f>IF('Vendor Data entry'!AY123="","",'Vendor Data entry'!AY123)</f>
        <v/>
      </c>
      <c r="G122" s="85" t="str">
        <f>IF('Vendor Data entry'!BT123="","",'Vendor Data entry'!BT123)</f>
        <v/>
      </c>
      <c r="H122" s="85" t="str">
        <f>IF('Vendor Data entry'!BU123="","",'Vendor Data entry'!BU123)</f>
        <v/>
      </c>
      <c r="I122" s="85" t="str">
        <f>IF('Vendor Data entry'!CE123="","",'Vendor Data entry'!CE123)</f>
        <v/>
      </c>
      <c r="J122" s="85" t="str">
        <f>IF('Vendor Data entry'!CM123="","",'Vendor Data entry'!CM123)</f>
        <v/>
      </c>
      <c r="U122" s="85" t="str">
        <f>IF('External Stak. data entry'!D123="","",'External Stak. data entry'!D123)</f>
        <v/>
      </c>
      <c r="V122" s="85" t="str">
        <f>IF('External Stak. data entry'!E123="","",'External Stak. data entry'!E123)</f>
        <v/>
      </c>
      <c r="W122" s="85" t="str">
        <f>IF('External Stak. data entry'!F123="","",'External Stak. data entry'!F123)</f>
        <v/>
      </c>
      <c r="X122" s="85" t="str">
        <f>IF('External Stak. data entry'!G123="","",'External Stak. data entry'!G123)</f>
        <v/>
      </c>
      <c r="Y122" s="85" t="str">
        <f>IF('External Stak. data entry'!T123="","",'External Stak. data entry'!T123)</f>
        <v/>
      </c>
      <c r="Z122" s="85" t="str">
        <f>IF('Customer Data entry'!J123="","",'Customer Data entry'!J123)</f>
        <v/>
      </c>
      <c r="AA122" s="85" t="str">
        <f>IF('Customer Data entry'!S123="","",'Customer Data entry'!S123)</f>
        <v/>
      </c>
      <c r="AB122" s="85" t="str">
        <f>IF('Customer Data entry'!AF123="","",'Customer Data entry'!AF123)</f>
        <v/>
      </c>
    </row>
    <row r="123" spans="2:28" ht="143.25" customHeight="1" x14ac:dyDescent="0.25">
      <c r="B123" s="85" t="str">
        <f>IF('Vendor Data entry'!B124="","",'Vendor Data entry'!B124)</f>
        <v/>
      </c>
      <c r="C123" s="85" t="str">
        <f>IF('Vendor Data entry'!V124="","",'Vendor Data entry'!V124)</f>
        <v/>
      </c>
      <c r="D123" s="85" t="str">
        <f>IF('Vendor Data entry'!W124="","",'Vendor Data entry'!W124)</f>
        <v/>
      </c>
      <c r="E123" s="85" t="str">
        <f>IF('Vendor Data entry'!AX124="","",'Vendor Data entry'!AX124)</f>
        <v/>
      </c>
      <c r="F123" s="85" t="str">
        <f>IF('Vendor Data entry'!AY124="","",'Vendor Data entry'!AY124)</f>
        <v/>
      </c>
      <c r="G123" s="85" t="str">
        <f>IF('Vendor Data entry'!BT124="","",'Vendor Data entry'!BT124)</f>
        <v/>
      </c>
      <c r="H123" s="85" t="str">
        <f>IF('Vendor Data entry'!BU124="","",'Vendor Data entry'!BU124)</f>
        <v/>
      </c>
      <c r="I123" s="85" t="str">
        <f>IF('Vendor Data entry'!CE124="","",'Vendor Data entry'!CE124)</f>
        <v/>
      </c>
      <c r="J123" s="85" t="str">
        <f>IF('Vendor Data entry'!CM124="","",'Vendor Data entry'!CM124)</f>
        <v/>
      </c>
      <c r="U123" s="85" t="str">
        <f>IF('External Stak. data entry'!D124="","",'External Stak. data entry'!D124)</f>
        <v/>
      </c>
      <c r="V123" s="85" t="str">
        <f>IF('External Stak. data entry'!E124="","",'External Stak. data entry'!E124)</f>
        <v/>
      </c>
      <c r="W123" s="85" t="str">
        <f>IF('External Stak. data entry'!F124="","",'External Stak. data entry'!F124)</f>
        <v/>
      </c>
      <c r="X123" s="85" t="str">
        <f>IF('External Stak. data entry'!G124="","",'External Stak. data entry'!G124)</f>
        <v/>
      </c>
      <c r="Y123" s="85" t="str">
        <f>IF('External Stak. data entry'!T124="","",'External Stak. data entry'!T124)</f>
        <v/>
      </c>
      <c r="Z123" s="85" t="str">
        <f>IF('Customer Data entry'!J124="","",'Customer Data entry'!J124)</f>
        <v/>
      </c>
      <c r="AA123" s="85" t="str">
        <f>IF('Customer Data entry'!S124="","",'Customer Data entry'!S124)</f>
        <v/>
      </c>
      <c r="AB123" s="85" t="str">
        <f>IF('Customer Data entry'!AF124="","",'Customer Data entry'!AF124)</f>
        <v/>
      </c>
    </row>
    <row r="124" spans="2:28" ht="143.25" customHeight="1" x14ac:dyDescent="0.25">
      <c r="B124" s="85" t="str">
        <f>IF('Vendor Data entry'!B125="","",'Vendor Data entry'!B125)</f>
        <v/>
      </c>
      <c r="C124" s="85" t="str">
        <f>IF('Vendor Data entry'!V125="","",'Vendor Data entry'!V125)</f>
        <v/>
      </c>
      <c r="D124" s="85" t="str">
        <f>IF('Vendor Data entry'!W125="","",'Vendor Data entry'!W125)</f>
        <v/>
      </c>
      <c r="E124" s="85" t="str">
        <f>IF('Vendor Data entry'!AX125="","",'Vendor Data entry'!AX125)</f>
        <v/>
      </c>
      <c r="F124" s="85" t="str">
        <f>IF('Vendor Data entry'!AY125="","",'Vendor Data entry'!AY125)</f>
        <v/>
      </c>
      <c r="G124" s="85" t="str">
        <f>IF('Vendor Data entry'!BT125="","",'Vendor Data entry'!BT125)</f>
        <v/>
      </c>
      <c r="H124" s="85" t="str">
        <f>IF('Vendor Data entry'!BU125="","",'Vendor Data entry'!BU125)</f>
        <v/>
      </c>
      <c r="I124" s="85" t="str">
        <f>IF('Vendor Data entry'!CE125="","",'Vendor Data entry'!CE125)</f>
        <v/>
      </c>
      <c r="J124" s="85" t="str">
        <f>IF('Vendor Data entry'!CM125="","",'Vendor Data entry'!CM125)</f>
        <v/>
      </c>
      <c r="U124" s="85" t="str">
        <f>IF('External Stak. data entry'!D125="","",'External Stak. data entry'!D125)</f>
        <v/>
      </c>
      <c r="V124" s="85" t="str">
        <f>IF('External Stak. data entry'!E125="","",'External Stak. data entry'!E125)</f>
        <v/>
      </c>
      <c r="W124" s="85" t="str">
        <f>IF('External Stak. data entry'!F125="","",'External Stak. data entry'!F125)</f>
        <v/>
      </c>
      <c r="X124" s="85" t="str">
        <f>IF('External Stak. data entry'!G125="","",'External Stak. data entry'!G125)</f>
        <v/>
      </c>
      <c r="Y124" s="85" t="str">
        <f>IF('External Stak. data entry'!T125="","",'External Stak. data entry'!T125)</f>
        <v/>
      </c>
      <c r="Z124" s="85" t="str">
        <f>IF('Customer Data entry'!J125="","",'Customer Data entry'!J125)</f>
        <v/>
      </c>
      <c r="AA124" s="85" t="str">
        <f>IF('Customer Data entry'!S125="","",'Customer Data entry'!S125)</f>
        <v/>
      </c>
      <c r="AB124" s="85" t="str">
        <f>IF('Customer Data entry'!AF125="","",'Customer Data entry'!AF125)</f>
        <v/>
      </c>
    </row>
    <row r="125" spans="2:28" ht="143.25" customHeight="1" x14ac:dyDescent="0.25">
      <c r="B125" s="85" t="str">
        <f>IF('Vendor Data entry'!B126="","",'Vendor Data entry'!B126)</f>
        <v/>
      </c>
      <c r="C125" s="85" t="str">
        <f>IF('Vendor Data entry'!V126="","",'Vendor Data entry'!V126)</f>
        <v/>
      </c>
      <c r="D125" s="85" t="str">
        <f>IF('Vendor Data entry'!W126="","",'Vendor Data entry'!W126)</f>
        <v/>
      </c>
      <c r="E125" s="85" t="str">
        <f>IF('Vendor Data entry'!AX126="","",'Vendor Data entry'!AX126)</f>
        <v/>
      </c>
      <c r="F125" s="85" t="str">
        <f>IF('Vendor Data entry'!AY126="","",'Vendor Data entry'!AY126)</f>
        <v/>
      </c>
      <c r="G125" s="85" t="str">
        <f>IF('Vendor Data entry'!BT126="","",'Vendor Data entry'!BT126)</f>
        <v/>
      </c>
      <c r="H125" s="85" t="str">
        <f>IF('Vendor Data entry'!BU126="","",'Vendor Data entry'!BU126)</f>
        <v/>
      </c>
      <c r="I125" s="85" t="str">
        <f>IF('Vendor Data entry'!CE126="","",'Vendor Data entry'!CE126)</f>
        <v/>
      </c>
      <c r="J125" s="85" t="str">
        <f>IF('Vendor Data entry'!CM126="","",'Vendor Data entry'!CM126)</f>
        <v/>
      </c>
      <c r="U125" s="85" t="str">
        <f>IF('External Stak. data entry'!D126="","",'External Stak. data entry'!D126)</f>
        <v/>
      </c>
      <c r="V125" s="85" t="str">
        <f>IF('External Stak. data entry'!E126="","",'External Stak. data entry'!E126)</f>
        <v/>
      </c>
      <c r="W125" s="85" t="str">
        <f>IF('External Stak. data entry'!F126="","",'External Stak. data entry'!F126)</f>
        <v/>
      </c>
      <c r="X125" s="85" t="str">
        <f>IF('External Stak. data entry'!G126="","",'External Stak. data entry'!G126)</f>
        <v/>
      </c>
      <c r="Y125" s="85" t="str">
        <f>IF('External Stak. data entry'!T126="","",'External Stak. data entry'!T126)</f>
        <v/>
      </c>
      <c r="Z125" s="85" t="str">
        <f>IF('Customer Data entry'!J126="","",'Customer Data entry'!J126)</f>
        <v/>
      </c>
      <c r="AA125" s="85" t="str">
        <f>IF('Customer Data entry'!S126="","",'Customer Data entry'!S126)</f>
        <v/>
      </c>
      <c r="AB125" s="85" t="str">
        <f>IF('Customer Data entry'!AF126="","",'Customer Data entry'!AF126)</f>
        <v/>
      </c>
    </row>
    <row r="126" spans="2:28" ht="143.25" customHeight="1" x14ac:dyDescent="0.25">
      <c r="B126" s="85" t="str">
        <f>IF('Vendor Data entry'!B127="","",'Vendor Data entry'!B127)</f>
        <v/>
      </c>
      <c r="C126" s="85" t="str">
        <f>IF('Vendor Data entry'!V127="","",'Vendor Data entry'!V127)</f>
        <v/>
      </c>
      <c r="D126" s="85" t="str">
        <f>IF('Vendor Data entry'!W127="","",'Vendor Data entry'!W127)</f>
        <v/>
      </c>
      <c r="E126" s="85" t="str">
        <f>IF('Vendor Data entry'!AX127="","",'Vendor Data entry'!AX127)</f>
        <v/>
      </c>
      <c r="F126" s="85" t="str">
        <f>IF('Vendor Data entry'!AY127="","",'Vendor Data entry'!AY127)</f>
        <v/>
      </c>
      <c r="G126" s="85" t="str">
        <f>IF('Vendor Data entry'!BT127="","",'Vendor Data entry'!BT127)</f>
        <v/>
      </c>
      <c r="H126" s="85" t="str">
        <f>IF('Vendor Data entry'!BU127="","",'Vendor Data entry'!BU127)</f>
        <v/>
      </c>
      <c r="I126" s="85" t="str">
        <f>IF('Vendor Data entry'!CE127="","",'Vendor Data entry'!CE127)</f>
        <v/>
      </c>
      <c r="J126" s="85" t="str">
        <f>IF('Vendor Data entry'!CM127="","",'Vendor Data entry'!CM127)</f>
        <v/>
      </c>
      <c r="U126" s="85" t="str">
        <f>IF('External Stak. data entry'!D127="","",'External Stak. data entry'!D127)</f>
        <v/>
      </c>
      <c r="V126" s="85" t="str">
        <f>IF('External Stak. data entry'!E127="","",'External Stak. data entry'!E127)</f>
        <v/>
      </c>
      <c r="W126" s="85" t="str">
        <f>IF('External Stak. data entry'!F127="","",'External Stak. data entry'!F127)</f>
        <v/>
      </c>
      <c r="X126" s="85" t="str">
        <f>IF('External Stak. data entry'!G127="","",'External Stak. data entry'!G127)</f>
        <v/>
      </c>
      <c r="Y126" s="85" t="str">
        <f>IF('External Stak. data entry'!T127="","",'External Stak. data entry'!T127)</f>
        <v/>
      </c>
      <c r="Z126" s="85" t="str">
        <f>IF('Customer Data entry'!J127="","",'Customer Data entry'!J127)</f>
        <v/>
      </c>
      <c r="AA126" s="85" t="str">
        <f>IF('Customer Data entry'!S127="","",'Customer Data entry'!S127)</f>
        <v/>
      </c>
      <c r="AB126" s="85" t="str">
        <f>IF('Customer Data entry'!AF127="","",'Customer Data entry'!AF127)</f>
        <v/>
      </c>
    </row>
    <row r="127" spans="2:28" ht="143.25" customHeight="1" x14ac:dyDescent="0.25">
      <c r="B127" s="85" t="str">
        <f>IF('Vendor Data entry'!B128="","",'Vendor Data entry'!B128)</f>
        <v/>
      </c>
      <c r="C127" s="85" t="str">
        <f>IF('Vendor Data entry'!V128="","",'Vendor Data entry'!V128)</f>
        <v/>
      </c>
      <c r="D127" s="85" t="str">
        <f>IF('Vendor Data entry'!W128="","",'Vendor Data entry'!W128)</f>
        <v/>
      </c>
      <c r="E127" s="85" t="str">
        <f>IF('Vendor Data entry'!AX128="","",'Vendor Data entry'!AX128)</f>
        <v/>
      </c>
      <c r="F127" s="85" t="str">
        <f>IF('Vendor Data entry'!AY128="","",'Vendor Data entry'!AY128)</f>
        <v/>
      </c>
      <c r="G127" s="85" t="str">
        <f>IF('Vendor Data entry'!BT128="","",'Vendor Data entry'!BT128)</f>
        <v/>
      </c>
      <c r="H127" s="85" t="str">
        <f>IF('Vendor Data entry'!BU128="","",'Vendor Data entry'!BU128)</f>
        <v/>
      </c>
      <c r="I127" s="85" t="str">
        <f>IF('Vendor Data entry'!CE128="","",'Vendor Data entry'!CE128)</f>
        <v/>
      </c>
      <c r="J127" s="85" t="str">
        <f>IF('Vendor Data entry'!CM128="","",'Vendor Data entry'!CM128)</f>
        <v/>
      </c>
      <c r="U127" s="85" t="str">
        <f>IF('External Stak. data entry'!D128="","",'External Stak. data entry'!D128)</f>
        <v/>
      </c>
      <c r="V127" s="85" t="str">
        <f>IF('External Stak. data entry'!E128="","",'External Stak. data entry'!E128)</f>
        <v/>
      </c>
      <c r="W127" s="85" t="str">
        <f>IF('External Stak. data entry'!F128="","",'External Stak. data entry'!F128)</f>
        <v/>
      </c>
      <c r="X127" s="85" t="str">
        <f>IF('External Stak. data entry'!G128="","",'External Stak. data entry'!G128)</f>
        <v/>
      </c>
      <c r="Y127" s="85" t="str">
        <f>IF('External Stak. data entry'!T128="","",'External Stak. data entry'!T128)</f>
        <v/>
      </c>
      <c r="Z127" s="85" t="str">
        <f>IF('Customer Data entry'!J128="","",'Customer Data entry'!J128)</f>
        <v/>
      </c>
      <c r="AA127" s="85" t="str">
        <f>IF('Customer Data entry'!S128="","",'Customer Data entry'!S128)</f>
        <v/>
      </c>
      <c r="AB127" s="85" t="str">
        <f>IF('Customer Data entry'!AF128="","",'Customer Data entry'!AF128)</f>
        <v/>
      </c>
    </row>
    <row r="128" spans="2:28" ht="143.25" customHeight="1" x14ac:dyDescent="0.25">
      <c r="B128" s="85" t="str">
        <f>IF('Vendor Data entry'!B129="","",'Vendor Data entry'!B129)</f>
        <v/>
      </c>
      <c r="C128" s="85" t="str">
        <f>IF('Vendor Data entry'!V129="","",'Vendor Data entry'!V129)</f>
        <v/>
      </c>
      <c r="D128" s="85" t="str">
        <f>IF('Vendor Data entry'!W129="","",'Vendor Data entry'!W129)</f>
        <v/>
      </c>
      <c r="E128" s="85" t="str">
        <f>IF('Vendor Data entry'!AX129="","",'Vendor Data entry'!AX129)</f>
        <v/>
      </c>
      <c r="F128" s="85" t="str">
        <f>IF('Vendor Data entry'!AY129="","",'Vendor Data entry'!AY129)</f>
        <v/>
      </c>
      <c r="G128" s="85" t="str">
        <f>IF('Vendor Data entry'!BT129="","",'Vendor Data entry'!BT129)</f>
        <v/>
      </c>
      <c r="H128" s="85" t="str">
        <f>IF('Vendor Data entry'!BU129="","",'Vendor Data entry'!BU129)</f>
        <v/>
      </c>
      <c r="I128" s="85" t="str">
        <f>IF('Vendor Data entry'!CE129="","",'Vendor Data entry'!CE129)</f>
        <v/>
      </c>
      <c r="J128" s="85" t="str">
        <f>IF('Vendor Data entry'!CM129="","",'Vendor Data entry'!CM129)</f>
        <v/>
      </c>
      <c r="U128" s="85" t="str">
        <f>IF('External Stak. data entry'!D129="","",'External Stak. data entry'!D129)</f>
        <v/>
      </c>
      <c r="V128" s="85" t="str">
        <f>IF('External Stak. data entry'!E129="","",'External Stak. data entry'!E129)</f>
        <v/>
      </c>
      <c r="W128" s="85" t="str">
        <f>IF('External Stak. data entry'!F129="","",'External Stak. data entry'!F129)</f>
        <v/>
      </c>
      <c r="X128" s="85" t="str">
        <f>IF('External Stak. data entry'!G129="","",'External Stak. data entry'!G129)</f>
        <v/>
      </c>
      <c r="Y128" s="85" t="str">
        <f>IF('External Stak. data entry'!T129="","",'External Stak. data entry'!T129)</f>
        <v/>
      </c>
      <c r="Z128" s="85" t="str">
        <f>IF('Customer Data entry'!J129="","",'Customer Data entry'!J129)</f>
        <v/>
      </c>
      <c r="AA128" s="85" t="str">
        <f>IF('Customer Data entry'!S129="","",'Customer Data entry'!S129)</f>
        <v/>
      </c>
      <c r="AB128" s="85" t="str">
        <f>IF('Customer Data entry'!AF129="","",'Customer Data entry'!AF129)</f>
        <v/>
      </c>
    </row>
    <row r="129" spans="2:28" ht="143.25" customHeight="1" x14ac:dyDescent="0.25">
      <c r="B129" s="85" t="str">
        <f>IF('Vendor Data entry'!B130="","",'Vendor Data entry'!B130)</f>
        <v/>
      </c>
      <c r="C129" s="85" t="str">
        <f>IF('Vendor Data entry'!V130="","",'Vendor Data entry'!V130)</f>
        <v/>
      </c>
      <c r="D129" s="85" t="str">
        <f>IF('Vendor Data entry'!W130="","",'Vendor Data entry'!W130)</f>
        <v/>
      </c>
      <c r="E129" s="85" t="str">
        <f>IF('Vendor Data entry'!AX130="","",'Vendor Data entry'!AX130)</f>
        <v/>
      </c>
      <c r="F129" s="85" t="str">
        <f>IF('Vendor Data entry'!AY130="","",'Vendor Data entry'!AY130)</f>
        <v/>
      </c>
      <c r="G129" s="85" t="str">
        <f>IF('Vendor Data entry'!BT130="","",'Vendor Data entry'!BT130)</f>
        <v/>
      </c>
      <c r="H129" s="85" t="str">
        <f>IF('Vendor Data entry'!BU130="","",'Vendor Data entry'!BU130)</f>
        <v/>
      </c>
      <c r="I129" s="85" t="str">
        <f>IF('Vendor Data entry'!CE130="","",'Vendor Data entry'!CE130)</f>
        <v/>
      </c>
      <c r="J129" s="85" t="str">
        <f>IF('Vendor Data entry'!CM130="","",'Vendor Data entry'!CM130)</f>
        <v/>
      </c>
      <c r="U129" s="85" t="str">
        <f>IF('External Stak. data entry'!D130="","",'External Stak. data entry'!D130)</f>
        <v/>
      </c>
      <c r="V129" s="85" t="str">
        <f>IF('External Stak. data entry'!E130="","",'External Stak. data entry'!E130)</f>
        <v/>
      </c>
      <c r="W129" s="85" t="str">
        <f>IF('External Stak. data entry'!F130="","",'External Stak. data entry'!F130)</f>
        <v/>
      </c>
      <c r="X129" s="85" t="str">
        <f>IF('External Stak. data entry'!G130="","",'External Stak. data entry'!G130)</f>
        <v/>
      </c>
      <c r="Y129" s="85" t="str">
        <f>IF('External Stak. data entry'!T130="","",'External Stak. data entry'!T130)</f>
        <v/>
      </c>
      <c r="Z129" s="85" t="str">
        <f>IF('Customer Data entry'!J130="","",'Customer Data entry'!J130)</f>
        <v/>
      </c>
      <c r="AA129" s="85" t="str">
        <f>IF('Customer Data entry'!S130="","",'Customer Data entry'!S130)</f>
        <v/>
      </c>
      <c r="AB129" s="85" t="str">
        <f>IF('Customer Data entry'!AF130="","",'Customer Data entry'!AF130)</f>
        <v/>
      </c>
    </row>
    <row r="130" spans="2:28" ht="143.25" customHeight="1" x14ac:dyDescent="0.25">
      <c r="B130" s="85" t="str">
        <f>IF('Vendor Data entry'!B131="","",'Vendor Data entry'!B131)</f>
        <v/>
      </c>
      <c r="C130" s="85" t="str">
        <f>IF('Vendor Data entry'!V131="","",'Vendor Data entry'!V131)</f>
        <v/>
      </c>
      <c r="D130" s="85" t="str">
        <f>IF('Vendor Data entry'!W131="","",'Vendor Data entry'!W131)</f>
        <v/>
      </c>
      <c r="E130" s="85" t="str">
        <f>IF('Vendor Data entry'!AX131="","",'Vendor Data entry'!AX131)</f>
        <v/>
      </c>
      <c r="F130" s="85" t="str">
        <f>IF('Vendor Data entry'!AY131="","",'Vendor Data entry'!AY131)</f>
        <v/>
      </c>
      <c r="G130" s="85" t="str">
        <f>IF('Vendor Data entry'!BT131="","",'Vendor Data entry'!BT131)</f>
        <v/>
      </c>
      <c r="H130" s="85" t="str">
        <f>IF('Vendor Data entry'!BU131="","",'Vendor Data entry'!BU131)</f>
        <v/>
      </c>
      <c r="I130" s="85" t="str">
        <f>IF('Vendor Data entry'!CE131="","",'Vendor Data entry'!CE131)</f>
        <v/>
      </c>
      <c r="J130" s="85" t="str">
        <f>IF('Vendor Data entry'!CM131="","",'Vendor Data entry'!CM131)</f>
        <v/>
      </c>
      <c r="U130" s="85" t="str">
        <f>IF('External Stak. data entry'!D131="","",'External Stak. data entry'!D131)</f>
        <v/>
      </c>
      <c r="V130" s="85" t="str">
        <f>IF('External Stak. data entry'!E131="","",'External Stak. data entry'!E131)</f>
        <v/>
      </c>
      <c r="W130" s="85" t="str">
        <f>IF('External Stak. data entry'!F131="","",'External Stak. data entry'!F131)</f>
        <v/>
      </c>
      <c r="X130" s="85" t="str">
        <f>IF('External Stak. data entry'!G131="","",'External Stak. data entry'!G131)</f>
        <v/>
      </c>
      <c r="Y130" s="85" t="str">
        <f>IF('External Stak. data entry'!T131="","",'External Stak. data entry'!T131)</f>
        <v/>
      </c>
      <c r="Z130" s="85" t="str">
        <f>IF('Customer Data entry'!J131="","",'Customer Data entry'!J131)</f>
        <v/>
      </c>
      <c r="AA130" s="85" t="str">
        <f>IF('Customer Data entry'!S131="","",'Customer Data entry'!S131)</f>
        <v/>
      </c>
      <c r="AB130" s="85" t="str">
        <f>IF('Customer Data entry'!AF131="","",'Customer Data entry'!AF131)</f>
        <v/>
      </c>
    </row>
    <row r="131" spans="2:28" ht="143.25" customHeight="1" x14ac:dyDescent="0.25">
      <c r="B131" s="85" t="str">
        <f>IF('Vendor Data entry'!B132="","",'Vendor Data entry'!B132)</f>
        <v/>
      </c>
      <c r="C131" s="85" t="str">
        <f>IF('Vendor Data entry'!V132="","",'Vendor Data entry'!V132)</f>
        <v/>
      </c>
      <c r="D131" s="85" t="str">
        <f>IF('Vendor Data entry'!W132="","",'Vendor Data entry'!W132)</f>
        <v/>
      </c>
      <c r="E131" s="85" t="str">
        <f>IF('Vendor Data entry'!AX132="","",'Vendor Data entry'!AX132)</f>
        <v/>
      </c>
      <c r="F131" s="85" t="str">
        <f>IF('Vendor Data entry'!AY132="","",'Vendor Data entry'!AY132)</f>
        <v/>
      </c>
      <c r="G131" s="85" t="str">
        <f>IF('Vendor Data entry'!BT132="","",'Vendor Data entry'!BT132)</f>
        <v/>
      </c>
      <c r="H131" s="85" t="str">
        <f>IF('Vendor Data entry'!BU132="","",'Vendor Data entry'!BU132)</f>
        <v/>
      </c>
      <c r="I131" s="85" t="str">
        <f>IF('Vendor Data entry'!CE132="","",'Vendor Data entry'!CE132)</f>
        <v/>
      </c>
      <c r="J131" s="85" t="str">
        <f>IF('Vendor Data entry'!CM132="","",'Vendor Data entry'!CM132)</f>
        <v/>
      </c>
      <c r="U131" s="85" t="str">
        <f>IF('External Stak. data entry'!D132="","",'External Stak. data entry'!D132)</f>
        <v/>
      </c>
      <c r="V131" s="85" t="str">
        <f>IF('External Stak. data entry'!E132="","",'External Stak. data entry'!E132)</f>
        <v/>
      </c>
      <c r="W131" s="85" t="str">
        <f>IF('External Stak. data entry'!F132="","",'External Stak. data entry'!F132)</f>
        <v/>
      </c>
      <c r="X131" s="85" t="str">
        <f>IF('External Stak. data entry'!G132="","",'External Stak. data entry'!G132)</f>
        <v/>
      </c>
      <c r="Y131" s="85" t="str">
        <f>IF('External Stak. data entry'!T132="","",'External Stak. data entry'!T132)</f>
        <v/>
      </c>
      <c r="Z131" s="85" t="str">
        <f>IF('Customer Data entry'!J132="","",'Customer Data entry'!J132)</f>
        <v/>
      </c>
      <c r="AA131" s="85" t="str">
        <f>IF('Customer Data entry'!S132="","",'Customer Data entry'!S132)</f>
        <v/>
      </c>
      <c r="AB131" s="85" t="str">
        <f>IF('Customer Data entry'!AF132="","",'Customer Data entry'!AF132)</f>
        <v/>
      </c>
    </row>
    <row r="132" spans="2:28" ht="143.25" customHeight="1" x14ac:dyDescent="0.25">
      <c r="B132" s="85" t="str">
        <f>IF('Vendor Data entry'!B133="","",'Vendor Data entry'!B133)</f>
        <v/>
      </c>
      <c r="C132" s="85" t="str">
        <f>IF('Vendor Data entry'!V133="","",'Vendor Data entry'!V133)</f>
        <v/>
      </c>
      <c r="D132" s="85" t="str">
        <f>IF('Vendor Data entry'!W133="","",'Vendor Data entry'!W133)</f>
        <v/>
      </c>
      <c r="E132" s="85" t="str">
        <f>IF('Vendor Data entry'!AX133="","",'Vendor Data entry'!AX133)</f>
        <v/>
      </c>
      <c r="F132" s="85" t="str">
        <f>IF('Vendor Data entry'!AY133="","",'Vendor Data entry'!AY133)</f>
        <v/>
      </c>
      <c r="G132" s="85" t="str">
        <f>IF('Vendor Data entry'!BT133="","",'Vendor Data entry'!BT133)</f>
        <v/>
      </c>
      <c r="H132" s="85" t="str">
        <f>IF('Vendor Data entry'!BU133="","",'Vendor Data entry'!BU133)</f>
        <v/>
      </c>
      <c r="I132" s="85" t="str">
        <f>IF('Vendor Data entry'!CE133="","",'Vendor Data entry'!CE133)</f>
        <v/>
      </c>
      <c r="J132" s="85" t="str">
        <f>IF('Vendor Data entry'!CM133="","",'Vendor Data entry'!CM133)</f>
        <v/>
      </c>
      <c r="U132" s="85" t="str">
        <f>IF('External Stak. data entry'!D133="","",'External Stak. data entry'!D133)</f>
        <v/>
      </c>
      <c r="V132" s="85" t="str">
        <f>IF('External Stak. data entry'!E133="","",'External Stak. data entry'!E133)</f>
        <v/>
      </c>
      <c r="W132" s="85" t="str">
        <f>IF('External Stak. data entry'!F133="","",'External Stak. data entry'!F133)</f>
        <v/>
      </c>
      <c r="X132" s="85" t="str">
        <f>IF('External Stak. data entry'!G133="","",'External Stak. data entry'!G133)</f>
        <v/>
      </c>
      <c r="Y132" s="85" t="str">
        <f>IF('External Stak. data entry'!T133="","",'External Stak. data entry'!T133)</f>
        <v/>
      </c>
      <c r="Z132" s="85" t="str">
        <f>IF('Customer Data entry'!J133="","",'Customer Data entry'!J133)</f>
        <v/>
      </c>
      <c r="AA132" s="85" t="str">
        <f>IF('Customer Data entry'!S133="","",'Customer Data entry'!S133)</f>
        <v/>
      </c>
      <c r="AB132" s="85" t="str">
        <f>IF('Customer Data entry'!AF133="","",'Customer Data entry'!AF133)</f>
        <v/>
      </c>
    </row>
    <row r="133" spans="2:28" ht="143.25" customHeight="1" x14ac:dyDescent="0.25">
      <c r="B133" s="85" t="str">
        <f>IF('Vendor Data entry'!B134="","",'Vendor Data entry'!B134)</f>
        <v/>
      </c>
      <c r="C133" s="85" t="str">
        <f>IF('Vendor Data entry'!V134="","",'Vendor Data entry'!V134)</f>
        <v/>
      </c>
      <c r="D133" s="85" t="str">
        <f>IF('Vendor Data entry'!W134="","",'Vendor Data entry'!W134)</f>
        <v/>
      </c>
      <c r="E133" s="85" t="str">
        <f>IF('Vendor Data entry'!AX134="","",'Vendor Data entry'!AX134)</f>
        <v/>
      </c>
      <c r="F133" s="85" t="str">
        <f>IF('Vendor Data entry'!AY134="","",'Vendor Data entry'!AY134)</f>
        <v/>
      </c>
      <c r="G133" s="85" t="str">
        <f>IF('Vendor Data entry'!BT134="","",'Vendor Data entry'!BT134)</f>
        <v/>
      </c>
      <c r="H133" s="85" t="str">
        <f>IF('Vendor Data entry'!BU134="","",'Vendor Data entry'!BU134)</f>
        <v/>
      </c>
      <c r="I133" s="85" t="str">
        <f>IF('Vendor Data entry'!CE134="","",'Vendor Data entry'!CE134)</f>
        <v/>
      </c>
      <c r="J133" s="85" t="str">
        <f>IF('Vendor Data entry'!CM134="","",'Vendor Data entry'!CM134)</f>
        <v/>
      </c>
      <c r="U133" s="85" t="str">
        <f>IF('External Stak. data entry'!D134="","",'External Stak. data entry'!D134)</f>
        <v/>
      </c>
      <c r="V133" s="85" t="str">
        <f>IF('External Stak. data entry'!E134="","",'External Stak. data entry'!E134)</f>
        <v/>
      </c>
      <c r="W133" s="85" t="str">
        <f>IF('External Stak. data entry'!F134="","",'External Stak. data entry'!F134)</f>
        <v/>
      </c>
      <c r="X133" s="85" t="str">
        <f>IF('External Stak. data entry'!G134="","",'External Stak. data entry'!G134)</f>
        <v/>
      </c>
      <c r="Y133" s="85" t="str">
        <f>IF('External Stak. data entry'!T134="","",'External Stak. data entry'!T134)</f>
        <v/>
      </c>
      <c r="Z133" s="85" t="str">
        <f>IF('Customer Data entry'!J134="","",'Customer Data entry'!J134)</f>
        <v/>
      </c>
      <c r="AA133" s="85" t="str">
        <f>IF('Customer Data entry'!S134="","",'Customer Data entry'!S134)</f>
        <v/>
      </c>
      <c r="AB133" s="85" t="str">
        <f>IF('Customer Data entry'!AF134="","",'Customer Data entry'!AF134)</f>
        <v/>
      </c>
    </row>
    <row r="134" spans="2:28" ht="143.25" customHeight="1" x14ac:dyDescent="0.25">
      <c r="B134" s="85" t="str">
        <f>IF('Vendor Data entry'!B135="","",'Vendor Data entry'!B135)</f>
        <v/>
      </c>
      <c r="C134" s="85" t="str">
        <f>IF('Vendor Data entry'!V135="","",'Vendor Data entry'!V135)</f>
        <v/>
      </c>
      <c r="D134" s="85" t="str">
        <f>IF('Vendor Data entry'!W135="","",'Vendor Data entry'!W135)</f>
        <v/>
      </c>
      <c r="E134" s="85" t="str">
        <f>IF('Vendor Data entry'!AX135="","",'Vendor Data entry'!AX135)</f>
        <v/>
      </c>
      <c r="F134" s="85" t="str">
        <f>IF('Vendor Data entry'!AY135="","",'Vendor Data entry'!AY135)</f>
        <v/>
      </c>
      <c r="G134" s="85" t="str">
        <f>IF('Vendor Data entry'!BT135="","",'Vendor Data entry'!BT135)</f>
        <v/>
      </c>
      <c r="H134" s="85" t="str">
        <f>IF('Vendor Data entry'!BU135="","",'Vendor Data entry'!BU135)</f>
        <v/>
      </c>
      <c r="I134" s="85" t="str">
        <f>IF('Vendor Data entry'!CE135="","",'Vendor Data entry'!CE135)</f>
        <v/>
      </c>
      <c r="J134" s="85" t="str">
        <f>IF('Vendor Data entry'!CM135="","",'Vendor Data entry'!CM135)</f>
        <v/>
      </c>
      <c r="U134" s="85" t="str">
        <f>IF('External Stak. data entry'!D135="","",'External Stak. data entry'!D135)</f>
        <v/>
      </c>
      <c r="V134" s="85" t="str">
        <f>IF('External Stak. data entry'!E135="","",'External Stak. data entry'!E135)</f>
        <v/>
      </c>
      <c r="W134" s="85" t="str">
        <f>IF('External Stak. data entry'!F135="","",'External Stak. data entry'!F135)</f>
        <v/>
      </c>
      <c r="X134" s="85" t="str">
        <f>IF('External Stak. data entry'!G135="","",'External Stak. data entry'!G135)</f>
        <v/>
      </c>
      <c r="Y134" s="85" t="str">
        <f>IF('External Stak. data entry'!T135="","",'External Stak. data entry'!T135)</f>
        <v/>
      </c>
      <c r="Z134" s="85" t="str">
        <f>IF('Customer Data entry'!J135="","",'Customer Data entry'!J135)</f>
        <v/>
      </c>
      <c r="AA134" s="85" t="str">
        <f>IF('Customer Data entry'!S135="","",'Customer Data entry'!S135)</f>
        <v/>
      </c>
      <c r="AB134" s="85" t="str">
        <f>IF('Customer Data entry'!AF135="","",'Customer Data entry'!AF135)</f>
        <v/>
      </c>
    </row>
    <row r="135" spans="2:28" ht="143.25" customHeight="1" x14ac:dyDescent="0.25">
      <c r="B135" s="85" t="str">
        <f>IF('Vendor Data entry'!B136="","",'Vendor Data entry'!B136)</f>
        <v/>
      </c>
      <c r="C135" s="85" t="str">
        <f>IF('Vendor Data entry'!V136="","",'Vendor Data entry'!V136)</f>
        <v/>
      </c>
      <c r="D135" s="85" t="str">
        <f>IF('Vendor Data entry'!W136="","",'Vendor Data entry'!W136)</f>
        <v/>
      </c>
      <c r="E135" s="85" t="str">
        <f>IF('Vendor Data entry'!AX136="","",'Vendor Data entry'!AX136)</f>
        <v/>
      </c>
      <c r="F135" s="85" t="str">
        <f>IF('Vendor Data entry'!AY136="","",'Vendor Data entry'!AY136)</f>
        <v/>
      </c>
      <c r="G135" s="85" t="str">
        <f>IF('Vendor Data entry'!BT136="","",'Vendor Data entry'!BT136)</f>
        <v/>
      </c>
      <c r="H135" s="85" t="str">
        <f>IF('Vendor Data entry'!BU136="","",'Vendor Data entry'!BU136)</f>
        <v/>
      </c>
      <c r="I135" s="85" t="str">
        <f>IF('Vendor Data entry'!CE136="","",'Vendor Data entry'!CE136)</f>
        <v/>
      </c>
      <c r="J135" s="85" t="str">
        <f>IF('Vendor Data entry'!CM136="","",'Vendor Data entry'!CM136)</f>
        <v/>
      </c>
      <c r="U135" s="85" t="str">
        <f>IF('External Stak. data entry'!D136="","",'External Stak. data entry'!D136)</f>
        <v/>
      </c>
      <c r="V135" s="85" t="str">
        <f>IF('External Stak. data entry'!E136="","",'External Stak. data entry'!E136)</f>
        <v/>
      </c>
      <c r="W135" s="85" t="str">
        <f>IF('External Stak. data entry'!F136="","",'External Stak. data entry'!F136)</f>
        <v/>
      </c>
      <c r="X135" s="85" t="str">
        <f>IF('External Stak. data entry'!G136="","",'External Stak. data entry'!G136)</f>
        <v/>
      </c>
      <c r="Y135" s="85" t="str">
        <f>IF('External Stak. data entry'!T136="","",'External Stak. data entry'!T136)</f>
        <v/>
      </c>
      <c r="Z135" s="85" t="str">
        <f>IF('Customer Data entry'!J136="","",'Customer Data entry'!J136)</f>
        <v/>
      </c>
      <c r="AA135" s="85" t="str">
        <f>IF('Customer Data entry'!S136="","",'Customer Data entry'!S136)</f>
        <v/>
      </c>
      <c r="AB135" s="85" t="str">
        <f>IF('Customer Data entry'!AF136="","",'Customer Data entry'!AF136)</f>
        <v/>
      </c>
    </row>
    <row r="136" spans="2:28" ht="143.25" customHeight="1" x14ac:dyDescent="0.25">
      <c r="B136" s="85" t="str">
        <f>IF('Vendor Data entry'!B137="","",'Vendor Data entry'!B137)</f>
        <v/>
      </c>
      <c r="C136" s="85" t="str">
        <f>IF('Vendor Data entry'!V137="","",'Vendor Data entry'!V137)</f>
        <v/>
      </c>
      <c r="D136" s="85" t="str">
        <f>IF('Vendor Data entry'!W137="","",'Vendor Data entry'!W137)</f>
        <v/>
      </c>
      <c r="E136" s="85" t="str">
        <f>IF('Vendor Data entry'!AX137="","",'Vendor Data entry'!AX137)</f>
        <v/>
      </c>
      <c r="F136" s="85" t="str">
        <f>IF('Vendor Data entry'!AY137="","",'Vendor Data entry'!AY137)</f>
        <v/>
      </c>
      <c r="G136" s="85" t="str">
        <f>IF('Vendor Data entry'!BT137="","",'Vendor Data entry'!BT137)</f>
        <v/>
      </c>
      <c r="H136" s="85" t="str">
        <f>IF('Vendor Data entry'!BU137="","",'Vendor Data entry'!BU137)</f>
        <v/>
      </c>
      <c r="I136" s="85" t="str">
        <f>IF('Vendor Data entry'!CE137="","",'Vendor Data entry'!CE137)</f>
        <v/>
      </c>
      <c r="J136" s="85" t="str">
        <f>IF('Vendor Data entry'!CM137="","",'Vendor Data entry'!CM137)</f>
        <v/>
      </c>
      <c r="U136" s="85" t="str">
        <f>IF('External Stak. data entry'!D137="","",'External Stak. data entry'!D137)</f>
        <v/>
      </c>
      <c r="V136" s="85" t="str">
        <f>IF('External Stak. data entry'!E137="","",'External Stak. data entry'!E137)</f>
        <v/>
      </c>
      <c r="W136" s="85" t="str">
        <f>IF('External Stak. data entry'!F137="","",'External Stak. data entry'!F137)</f>
        <v/>
      </c>
      <c r="X136" s="85" t="str">
        <f>IF('External Stak. data entry'!G137="","",'External Stak. data entry'!G137)</f>
        <v/>
      </c>
      <c r="Y136" s="85" t="str">
        <f>IF('External Stak. data entry'!T137="","",'External Stak. data entry'!T137)</f>
        <v/>
      </c>
      <c r="Z136" s="85" t="str">
        <f>IF('Customer Data entry'!J137="","",'Customer Data entry'!J137)</f>
        <v/>
      </c>
      <c r="AA136" s="85" t="str">
        <f>IF('Customer Data entry'!S137="","",'Customer Data entry'!S137)</f>
        <v/>
      </c>
      <c r="AB136" s="85" t="str">
        <f>IF('Customer Data entry'!AF137="","",'Customer Data entry'!AF137)</f>
        <v/>
      </c>
    </row>
    <row r="137" spans="2:28" ht="143.25" customHeight="1" x14ac:dyDescent="0.25">
      <c r="B137" s="85" t="str">
        <f>IF('Vendor Data entry'!B138="","",'Vendor Data entry'!B138)</f>
        <v/>
      </c>
      <c r="C137" s="85" t="str">
        <f>IF('Vendor Data entry'!V138="","",'Vendor Data entry'!V138)</f>
        <v/>
      </c>
      <c r="D137" s="85" t="str">
        <f>IF('Vendor Data entry'!W138="","",'Vendor Data entry'!W138)</f>
        <v/>
      </c>
      <c r="E137" s="85" t="str">
        <f>IF('Vendor Data entry'!AX138="","",'Vendor Data entry'!AX138)</f>
        <v/>
      </c>
      <c r="F137" s="85" t="str">
        <f>IF('Vendor Data entry'!AY138="","",'Vendor Data entry'!AY138)</f>
        <v/>
      </c>
      <c r="G137" s="85" t="str">
        <f>IF('Vendor Data entry'!BT138="","",'Vendor Data entry'!BT138)</f>
        <v/>
      </c>
      <c r="H137" s="85" t="str">
        <f>IF('Vendor Data entry'!BU138="","",'Vendor Data entry'!BU138)</f>
        <v/>
      </c>
      <c r="I137" s="85" t="str">
        <f>IF('Vendor Data entry'!CE138="","",'Vendor Data entry'!CE138)</f>
        <v/>
      </c>
      <c r="J137" s="85" t="str">
        <f>IF('Vendor Data entry'!CM138="","",'Vendor Data entry'!CM138)</f>
        <v/>
      </c>
      <c r="U137" s="85" t="str">
        <f>IF('External Stak. data entry'!D138="","",'External Stak. data entry'!D138)</f>
        <v/>
      </c>
      <c r="V137" s="85" t="str">
        <f>IF('External Stak. data entry'!E138="","",'External Stak. data entry'!E138)</f>
        <v/>
      </c>
      <c r="W137" s="85" t="str">
        <f>IF('External Stak. data entry'!F138="","",'External Stak. data entry'!F138)</f>
        <v/>
      </c>
      <c r="X137" s="85" t="str">
        <f>IF('External Stak. data entry'!G138="","",'External Stak. data entry'!G138)</f>
        <v/>
      </c>
      <c r="Y137" s="85" t="str">
        <f>IF('External Stak. data entry'!T138="","",'External Stak. data entry'!T138)</f>
        <v/>
      </c>
      <c r="Z137" s="85" t="str">
        <f>IF('Customer Data entry'!J138="","",'Customer Data entry'!J138)</f>
        <v/>
      </c>
      <c r="AA137" s="85" t="str">
        <f>IF('Customer Data entry'!S138="","",'Customer Data entry'!S138)</f>
        <v/>
      </c>
      <c r="AB137" s="85" t="str">
        <f>IF('Customer Data entry'!AF138="","",'Customer Data entry'!AF138)</f>
        <v/>
      </c>
    </row>
    <row r="138" spans="2:28" ht="143.25" customHeight="1" x14ac:dyDescent="0.25">
      <c r="B138" s="85" t="str">
        <f>IF('Vendor Data entry'!B139="","",'Vendor Data entry'!B139)</f>
        <v/>
      </c>
      <c r="C138" s="85" t="str">
        <f>IF('Vendor Data entry'!V139="","",'Vendor Data entry'!V139)</f>
        <v/>
      </c>
      <c r="D138" s="85" t="str">
        <f>IF('Vendor Data entry'!W139="","",'Vendor Data entry'!W139)</f>
        <v/>
      </c>
      <c r="E138" s="85" t="str">
        <f>IF('Vendor Data entry'!AX139="","",'Vendor Data entry'!AX139)</f>
        <v/>
      </c>
      <c r="F138" s="85" t="str">
        <f>IF('Vendor Data entry'!AY139="","",'Vendor Data entry'!AY139)</f>
        <v/>
      </c>
      <c r="G138" s="85" t="str">
        <f>IF('Vendor Data entry'!BT139="","",'Vendor Data entry'!BT139)</f>
        <v/>
      </c>
      <c r="H138" s="85" t="str">
        <f>IF('Vendor Data entry'!BU139="","",'Vendor Data entry'!BU139)</f>
        <v/>
      </c>
      <c r="I138" s="85" t="str">
        <f>IF('Vendor Data entry'!CE139="","",'Vendor Data entry'!CE139)</f>
        <v/>
      </c>
      <c r="J138" s="85" t="str">
        <f>IF('Vendor Data entry'!CM139="","",'Vendor Data entry'!CM139)</f>
        <v/>
      </c>
      <c r="U138" s="85" t="str">
        <f>IF('External Stak. data entry'!D139="","",'External Stak. data entry'!D139)</f>
        <v/>
      </c>
      <c r="V138" s="85" t="str">
        <f>IF('External Stak. data entry'!E139="","",'External Stak. data entry'!E139)</f>
        <v/>
      </c>
      <c r="W138" s="85" t="str">
        <f>IF('External Stak. data entry'!F139="","",'External Stak. data entry'!F139)</f>
        <v/>
      </c>
      <c r="X138" s="85" t="str">
        <f>IF('External Stak. data entry'!G139="","",'External Stak. data entry'!G139)</f>
        <v/>
      </c>
      <c r="Y138" s="85" t="str">
        <f>IF('External Stak. data entry'!T139="","",'External Stak. data entry'!T139)</f>
        <v/>
      </c>
      <c r="Z138" s="85" t="str">
        <f>IF('Customer Data entry'!J139="","",'Customer Data entry'!J139)</f>
        <v/>
      </c>
      <c r="AA138" s="85" t="str">
        <f>IF('Customer Data entry'!S139="","",'Customer Data entry'!S139)</f>
        <v/>
      </c>
      <c r="AB138" s="85" t="str">
        <f>IF('Customer Data entry'!AF139="","",'Customer Data entry'!AF139)</f>
        <v/>
      </c>
    </row>
    <row r="139" spans="2:28" ht="143.25" customHeight="1" x14ac:dyDescent="0.25">
      <c r="B139" s="85" t="str">
        <f>IF('Vendor Data entry'!B140="","",'Vendor Data entry'!B140)</f>
        <v/>
      </c>
      <c r="C139" s="85" t="str">
        <f>IF('Vendor Data entry'!V140="","",'Vendor Data entry'!V140)</f>
        <v/>
      </c>
      <c r="D139" s="85" t="str">
        <f>IF('Vendor Data entry'!W140="","",'Vendor Data entry'!W140)</f>
        <v/>
      </c>
      <c r="E139" s="85" t="str">
        <f>IF('Vendor Data entry'!AX140="","",'Vendor Data entry'!AX140)</f>
        <v/>
      </c>
      <c r="F139" s="85" t="str">
        <f>IF('Vendor Data entry'!AY140="","",'Vendor Data entry'!AY140)</f>
        <v/>
      </c>
      <c r="G139" s="85" t="str">
        <f>IF('Vendor Data entry'!BT140="","",'Vendor Data entry'!BT140)</f>
        <v/>
      </c>
      <c r="H139" s="85" t="str">
        <f>IF('Vendor Data entry'!BU140="","",'Vendor Data entry'!BU140)</f>
        <v/>
      </c>
      <c r="I139" s="85" t="str">
        <f>IF('Vendor Data entry'!CE140="","",'Vendor Data entry'!CE140)</f>
        <v/>
      </c>
      <c r="J139" s="85" t="str">
        <f>IF('Vendor Data entry'!CM140="","",'Vendor Data entry'!CM140)</f>
        <v/>
      </c>
      <c r="U139" s="85" t="str">
        <f>IF('External Stak. data entry'!D140="","",'External Stak. data entry'!D140)</f>
        <v/>
      </c>
      <c r="V139" s="85" t="str">
        <f>IF('External Stak. data entry'!E140="","",'External Stak. data entry'!E140)</f>
        <v/>
      </c>
      <c r="W139" s="85" t="str">
        <f>IF('External Stak. data entry'!F140="","",'External Stak. data entry'!F140)</f>
        <v/>
      </c>
      <c r="X139" s="85" t="str">
        <f>IF('External Stak. data entry'!G140="","",'External Stak. data entry'!G140)</f>
        <v/>
      </c>
      <c r="Y139" s="85" t="str">
        <f>IF('External Stak. data entry'!T140="","",'External Stak. data entry'!T140)</f>
        <v/>
      </c>
      <c r="Z139" s="85" t="str">
        <f>IF('Customer Data entry'!J140="","",'Customer Data entry'!J140)</f>
        <v/>
      </c>
      <c r="AA139" s="85" t="str">
        <f>IF('Customer Data entry'!S140="","",'Customer Data entry'!S140)</f>
        <v/>
      </c>
      <c r="AB139" s="85" t="str">
        <f>IF('Customer Data entry'!AF140="","",'Customer Data entry'!AF140)</f>
        <v/>
      </c>
    </row>
    <row r="140" spans="2:28" ht="143.25" customHeight="1" x14ac:dyDescent="0.25">
      <c r="B140" s="85" t="str">
        <f>IF('Vendor Data entry'!B141="","",'Vendor Data entry'!B141)</f>
        <v/>
      </c>
      <c r="C140" s="85" t="str">
        <f>IF('Vendor Data entry'!V141="","",'Vendor Data entry'!V141)</f>
        <v/>
      </c>
      <c r="D140" s="85" t="str">
        <f>IF('Vendor Data entry'!W141="","",'Vendor Data entry'!W141)</f>
        <v/>
      </c>
      <c r="E140" s="85" t="str">
        <f>IF('Vendor Data entry'!AX141="","",'Vendor Data entry'!AX141)</f>
        <v/>
      </c>
      <c r="F140" s="85" t="str">
        <f>IF('Vendor Data entry'!AY141="","",'Vendor Data entry'!AY141)</f>
        <v/>
      </c>
      <c r="G140" s="85" t="str">
        <f>IF('Vendor Data entry'!BT141="","",'Vendor Data entry'!BT141)</f>
        <v/>
      </c>
      <c r="H140" s="85" t="str">
        <f>IF('Vendor Data entry'!BU141="","",'Vendor Data entry'!BU141)</f>
        <v/>
      </c>
      <c r="I140" s="85" t="str">
        <f>IF('Vendor Data entry'!CE141="","",'Vendor Data entry'!CE141)</f>
        <v/>
      </c>
      <c r="J140" s="85" t="str">
        <f>IF('Vendor Data entry'!CM141="","",'Vendor Data entry'!CM141)</f>
        <v/>
      </c>
      <c r="U140" s="85" t="str">
        <f>IF('External Stak. data entry'!D141="","",'External Stak. data entry'!D141)</f>
        <v/>
      </c>
      <c r="V140" s="85" t="str">
        <f>IF('External Stak. data entry'!E141="","",'External Stak. data entry'!E141)</f>
        <v/>
      </c>
      <c r="W140" s="85" t="str">
        <f>IF('External Stak. data entry'!F141="","",'External Stak. data entry'!F141)</f>
        <v/>
      </c>
      <c r="X140" s="85" t="str">
        <f>IF('External Stak. data entry'!G141="","",'External Stak. data entry'!G141)</f>
        <v/>
      </c>
      <c r="Y140" s="85" t="str">
        <f>IF('External Stak. data entry'!T141="","",'External Stak. data entry'!T141)</f>
        <v/>
      </c>
      <c r="Z140" s="85" t="str">
        <f>IF('Customer Data entry'!J141="","",'Customer Data entry'!J141)</f>
        <v/>
      </c>
      <c r="AA140" s="85" t="str">
        <f>IF('Customer Data entry'!S141="","",'Customer Data entry'!S141)</f>
        <v/>
      </c>
      <c r="AB140" s="85" t="str">
        <f>IF('Customer Data entry'!AF141="","",'Customer Data entry'!AF141)</f>
        <v/>
      </c>
    </row>
    <row r="141" spans="2:28" ht="143.25" customHeight="1" x14ac:dyDescent="0.25">
      <c r="B141" s="85" t="str">
        <f>IF('Vendor Data entry'!B142="","",'Vendor Data entry'!B142)</f>
        <v/>
      </c>
      <c r="C141" s="85" t="str">
        <f>IF('Vendor Data entry'!V142="","",'Vendor Data entry'!V142)</f>
        <v/>
      </c>
      <c r="D141" s="85" t="str">
        <f>IF('Vendor Data entry'!W142="","",'Vendor Data entry'!W142)</f>
        <v/>
      </c>
      <c r="E141" s="85" t="str">
        <f>IF('Vendor Data entry'!AX142="","",'Vendor Data entry'!AX142)</f>
        <v/>
      </c>
      <c r="F141" s="85" t="str">
        <f>IF('Vendor Data entry'!AY142="","",'Vendor Data entry'!AY142)</f>
        <v/>
      </c>
      <c r="G141" s="85" t="str">
        <f>IF('Vendor Data entry'!BT142="","",'Vendor Data entry'!BT142)</f>
        <v/>
      </c>
      <c r="H141" s="85" t="str">
        <f>IF('Vendor Data entry'!BU142="","",'Vendor Data entry'!BU142)</f>
        <v/>
      </c>
      <c r="I141" s="85" t="str">
        <f>IF('Vendor Data entry'!CE142="","",'Vendor Data entry'!CE142)</f>
        <v/>
      </c>
      <c r="J141" s="85" t="str">
        <f>IF('Vendor Data entry'!CM142="","",'Vendor Data entry'!CM142)</f>
        <v/>
      </c>
      <c r="U141" s="85" t="str">
        <f>IF('External Stak. data entry'!D142="","",'External Stak. data entry'!D142)</f>
        <v/>
      </c>
      <c r="V141" s="85" t="str">
        <f>IF('External Stak. data entry'!E142="","",'External Stak. data entry'!E142)</f>
        <v/>
      </c>
      <c r="W141" s="85" t="str">
        <f>IF('External Stak. data entry'!F142="","",'External Stak. data entry'!F142)</f>
        <v/>
      </c>
      <c r="X141" s="85" t="str">
        <f>IF('External Stak. data entry'!G142="","",'External Stak. data entry'!G142)</f>
        <v/>
      </c>
      <c r="Y141" s="85" t="str">
        <f>IF('External Stak. data entry'!T142="","",'External Stak. data entry'!T142)</f>
        <v/>
      </c>
      <c r="Z141" s="85" t="str">
        <f>IF('Customer Data entry'!J142="","",'Customer Data entry'!J142)</f>
        <v/>
      </c>
      <c r="AA141" s="85" t="str">
        <f>IF('Customer Data entry'!S142="","",'Customer Data entry'!S142)</f>
        <v/>
      </c>
      <c r="AB141" s="85" t="str">
        <f>IF('Customer Data entry'!AF142="","",'Customer Data entry'!AF142)</f>
        <v/>
      </c>
    </row>
    <row r="142" spans="2:28" ht="143.25" customHeight="1" x14ac:dyDescent="0.25">
      <c r="B142" s="85" t="str">
        <f>IF('Vendor Data entry'!B143="","",'Vendor Data entry'!B143)</f>
        <v/>
      </c>
      <c r="C142" s="85" t="str">
        <f>IF('Vendor Data entry'!V143="","",'Vendor Data entry'!V143)</f>
        <v/>
      </c>
      <c r="D142" s="85" t="str">
        <f>IF('Vendor Data entry'!W143="","",'Vendor Data entry'!W143)</f>
        <v/>
      </c>
      <c r="E142" s="85" t="str">
        <f>IF('Vendor Data entry'!AX143="","",'Vendor Data entry'!AX143)</f>
        <v/>
      </c>
      <c r="F142" s="85" t="str">
        <f>IF('Vendor Data entry'!AY143="","",'Vendor Data entry'!AY143)</f>
        <v/>
      </c>
      <c r="G142" s="85" t="str">
        <f>IF('Vendor Data entry'!BT143="","",'Vendor Data entry'!BT143)</f>
        <v/>
      </c>
      <c r="H142" s="85" t="str">
        <f>IF('Vendor Data entry'!BU143="","",'Vendor Data entry'!BU143)</f>
        <v/>
      </c>
      <c r="I142" s="85" t="str">
        <f>IF('Vendor Data entry'!CE143="","",'Vendor Data entry'!CE143)</f>
        <v/>
      </c>
      <c r="J142" s="85" t="str">
        <f>IF('Vendor Data entry'!CM143="","",'Vendor Data entry'!CM143)</f>
        <v/>
      </c>
      <c r="U142" s="85" t="str">
        <f>IF('External Stak. data entry'!D143="","",'External Stak. data entry'!D143)</f>
        <v/>
      </c>
      <c r="V142" s="85" t="str">
        <f>IF('External Stak. data entry'!E143="","",'External Stak. data entry'!E143)</f>
        <v/>
      </c>
      <c r="W142" s="85" t="str">
        <f>IF('External Stak. data entry'!F143="","",'External Stak. data entry'!F143)</f>
        <v/>
      </c>
      <c r="X142" s="85" t="str">
        <f>IF('External Stak. data entry'!G143="","",'External Stak. data entry'!G143)</f>
        <v/>
      </c>
      <c r="Y142" s="85" t="str">
        <f>IF('External Stak. data entry'!T143="","",'External Stak. data entry'!T143)</f>
        <v/>
      </c>
      <c r="Z142" s="85" t="str">
        <f>IF('Customer Data entry'!J143="","",'Customer Data entry'!J143)</f>
        <v/>
      </c>
      <c r="AA142" s="85" t="str">
        <f>IF('Customer Data entry'!S143="","",'Customer Data entry'!S143)</f>
        <v/>
      </c>
      <c r="AB142" s="85" t="str">
        <f>IF('Customer Data entry'!AF143="","",'Customer Data entry'!AF143)</f>
        <v/>
      </c>
    </row>
    <row r="143" spans="2:28" ht="143.25" customHeight="1" x14ac:dyDescent="0.25">
      <c r="B143" s="85" t="str">
        <f>IF('Vendor Data entry'!B144="","",'Vendor Data entry'!B144)</f>
        <v/>
      </c>
      <c r="C143" s="85" t="str">
        <f>IF('Vendor Data entry'!V144="","",'Vendor Data entry'!V144)</f>
        <v/>
      </c>
      <c r="D143" s="85" t="str">
        <f>IF('Vendor Data entry'!W144="","",'Vendor Data entry'!W144)</f>
        <v/>
      </c>
      <c r="E143" s="85" t="str">
        <f>IF('Vendor Data entry'!AX144="","",'Vendor Data entry'!AX144)</f>
        <v/>
      </c>
      <c r="F143" s="85" t="str">
        <f>IF('Vendor Data entry'!AY144="","",'Vendor Data entry'!AY144)</f>
        <v/>
      </c>
      <c r="G143" s="85" t="str">
        <f>IF('Vendor Data entry'!BT144="","",'Vendor Data entry'!BT144)</f>
        <v/>
      </c>
      <c r="H143" s="85" t="str">
        <f>IF('Vendor Data entry'!BU144="","",'Vendor Data entry'!BU144)</f>
        <v/>
      </c>
      <c r="I143" s="85" t="str">
        <f>IF('Vendor Data entry'!CE144="","",'Vendor Data entry'!CE144)</f>
        <v/>
      </c>
      <c r="J143" s="85" t="str">
        <f>IF('Vendor Data entry'!CM144="","",'Vendor Data entry'!CM144)</f>
        <v/>
      </c>
      <c r="U143" s="85" t="str">
        <f>IF('External Stak. data entry'!D144="","",'External Stak. data entry'!D144)</f>
        <v/>
      </c>
      <c r="V143" s="85" t="str">
        <f>IF('External Stak. data entry'!E144="","",'External Stak. data entry'!E144)</f>
        <v/>
      </c>
      <c r="W143" s="85" t="str">
        <f>IF('External Stak. data entry'!F144="","",'External Stak. data entry'!F144)</f>
        <v/>
      </c>
      <c r="X143" s="85" t="str">
        <f>IF('External Stak. data entry'!G144="","",'External Stak. data entry'!G144)</f>
        <v/>
      </c>
      <c r="Y143" s="85" t="str">
        <f>IF('External Stak. data entry'!T144="","",'External Stak. data entry'!T144)</f>
        <v/>
      </c>
      <c r="Z143" s="85" t="str">
        <f>IF('Customer Data entry'!J144="","",'Customer Data entry'!J144)</f>
        <v/>
      </c>
      <c r="AA143" s="85" t="str">
        <f>IF('Customer Data entry'!S144="","",'Customer Data entry'!S144)</f>
        <v/>
      </c>
      <c r="AB143" s="85" t="str">
        <f>IF('Customer Data entry'!AF144="","",'Customer Data entry'!AF144)</f>
        <v/>
      </c>
    </row>
    <row r="144" spans="2:28" ht="143.25" customHeight="1" x14ac:dyDescent="0.25">
      <c r="B144" s="85" t="str">
        <f>IF('Vendor Data entry'!B145="","",'Vendor Data entry'!B145)</f>
        <v/>
      </c>
      <c r="C144" s="85" t="str">
        <f>IF('Vendor Data entry'!V145="","",'Vendor Data entry'!V145)</f>
        <v/>
      </c>
      <c r="D144" s="85" t="str">
        <f>IF('Vendor Data entry'!W145="","",'Vendor Data entry'!W145)</f>
        <v/>
      </c>
      <c r="E144" s="85" t="str">
        <f>IF('Vendor Data entry'!AX145="","",'Vendor Data entry'!AX145)</f>
        <v/>
      </c>
      <c r="F144" s="85" t="str">
        <f>IF('Vendor Data entry'!AY145="","",'Vendor Data entry'!AY145)</f>
        <v/>
      </c>
      <c r="G144" s="85" t="str">
        <f>IF('Vendor Data entry'!BT145="","",'Vendor Data entry'!BT145)</f>
        <v/>
      </c>
      <c r="H144" s="85" t="str">
        <f>IF('Vendor Data entry'!BU145="","",'Vendor Data entry'!BU145)</f>
        <v/>
      </c>
      <c r="I144" s="85" t="str">
        <f>IF('Vendor Data entry'!CE145="","",'Vendor Data entry'!CE145)</f>
        <v/>
      </c>
      <c r="J144" s="85" t="str">
        <f>IF('Vendor Data entry'!CM145="","",'Vendor Data entry'!CM145)</f>
        <v/>
      </c>
      <c r="U144" s="85" t="str">
        <f>IF('External Stak. data entry'!D145="","",'External Stak. data entry'!D145)</f>
        <v/>
      </c>
      <c r="V144" s="85" t="str">
        <f>IF('External Stak. data entry'!E145="","",'External Stak. data entry'!E145)</f>
        <v/>
      </c>
      <c r="W144" s="85" t="str">
        <f>IF('External Stak. data entry'!F145="","",'External Stak. data entry'!F145)</f>
        <v/>
      </c>
      <c r="X144" s="85" t="str">
        <f>IF('External Stak. data entry'!G145="","",'External Stak. data entry'!G145)</f>
        <v/>
      </c>
      <c r="Y144" s="85" t="str">
        <f>IF('External Stak. data entry'!T145="","",'External Stak. data entry'!T145)</f>
        <v/>
      </c>
      <c r="Z144" s="85" t="str">
        <f>IF('Customer Data entry'!J145="","",'Customer Data entry'!J145)</f>
        <v/>
      </c>
      <c r="AA144" s="85" t="str">
        <f>IF('Customer Data entry'!S145="","",'Customer Data entry'!S145)</f>
        <v/>
      </c>
      <c r="AB144" s="85" t="str">
        <f>IF('Customer Data entry'!AF145="","",'Customer Data entry'!AF145)</f>
        <v/>
      </c>
    </row>
    <row r="145" spans="2:28" ht="143.25" customHeight="1" x14ac:dyDescent="0.25">
      <c r="B145" s="85" t="str">
        <f>IF('Vendor Data entry'!B146="","",'Vendor Data entry'!B146)</f>
        <v/>
      </c>
      <c r="C145" s="85" t="str">
        <f>IF('Vendor Data entry'!V146="","",'Vendor Data entry'!V146)</f>
        <v/>
      </c>
      <c r="D145" s="85" t="str">
        <f>IF('Vendor Data entry'!W146="","",'Vendor Data entry'!W146)</f>
        <v/>
      </c>
      <c r="E145" s="85" t="str">
        <f>IF('Vendor Data entry'!AX146="","",'Vendor Data entry'!AX146)</f>
        <v/>
      </c>
      <c r="F145" s="85" t="str">
        <f>IF('Vendor Data entry'!AY146="","",'Vendor Data entry'!AY146)</f>
        <v/>
      </c>
      <c r="G145" s="85" t="str">
        <f>IF('Vendor Data entry'!BT146="","",'Vendor Data entry'!BT146)</f>
        <v/>
      </c>
      <c r="H145" s="85" t="str">
        <f>IF('Vendor Data entry'!BU146="","",'Vendor Data entry'!BU146)</f>
        <v/>
      </c>
      <c r="I145" s="85" t="str">
        <f>IF('Vendor Data entry'!CE146="","",'Vendor Data entry'!CE146)</f>
        <v/>
      </c>
      <c r="J145" s="85" t="str">
        <f>IF('Vendor Data entry'!CM146="","",'Vendor Data entry'!CM146)</f>
        <v/>
      </c>
      <c r="U145" s="85" t="str">
        <f>IF('External Stak. data entry'!D146="","",'External Stak. data entry'!D146)</f>
        <v/>
      </c>
      <c r="V145" s="85" t="str">
        <f>IF('External Stak. data entry'!E146="","",'External Stak. data entry'!E146)</f>
        <v/>
      </c>
      <c r="W145" s="85" t="str">
        <f>IF('External Stak. data entry'!F146="","",'External Stak. data entry'!F146)</f>
        <v/>
      </c>
      <c r="X145" s="85" t="str">
        <f>IF('External Stak. data entry'!G146="","",'External Stak. data entry'!G146)</f>
        <v/>
      </c>
      <c r="Y145" s="85" t="str">
        <f>IF('External Stak. data entry'!T146="","",'External Stak. data entry'!T146)</f>
        <v/>
      </c>
      <c r="Z145" s="85" t="str">
        <f>IF('Customer Data entry'!J146="","",'Customer Data entry'!J146)</f>
        <v/>
      </c>
      <c r="AA145" s="85" t="str">
        <f>IF('Customer Data entry'!S146="","",'Customer Data entry'!S146)</f>
        <v/>
      </c>
      <c r="AB145" s="85" t="str">
        <f>IF('Customer Data entry'!AF146="","",'Customer Data entry'!AF146)</f>
        <v/>
      </c>
    </row>
    <row r="146" spans="2:28" ht="143.25" customHeight="1" x14ac:dyDescent="0.25">
      <c r="B146" s="85" t="str">
        <f>IF('Vendor Data entry'!B147="","",'Vendor Data entry'!B147)</f>
        <v/>
      </c>
      <c r="C146" s="85" t="str">
        <f>IF('Vendor Data entry'!V147="","",'Vendor Data entry'!V147)</f>
        <v/>
      </c>
      <c r="D146" s="85" t="str">
        <f>IF('Vendor Data entry'!W147="","",'Vendor Data entry'!W147)</f>
        <v/>
      </c>
      <c r="E146" s="85" t="str">
        <f>IF('Vendor Data entry'!AX147="","",'Vendor Data entry'!AX147)</f>
        <v/>
      </c>
      <c r="F146" s="85" t="str">
        <f>IF('Vendor Data entry'!AY147="","",'Vendor Data entry'!AY147)</f>
        <v/>
      </c>
      <c r="G146" s="85" t="str">
        <f>IF('Vendor Data entry'!BT147="","",'Vendor Data entry'!BT147)</f>
        <v/>
      </c>
      <c r="H146" s="85" t="str">
        <f>IF('Vendor Data entry'!BU147="","",'Vendor Data entry'!BU147)</f>
        <v/>
      </c>
      <c r="I146" s="85" t="str">
        <f>IF('Vendor Data entry'!CE147="","",'Vendor Data entry'!CE147)</f>
        <v/>
      </c>
      <c r="J146" s="85" t="str">
        <f>IF('Vendor Data entry'!CM147="","",'Vendor Data entry'!CM147)</f>
        <v/>
      </c>
      <c r="U146" s="85" t="str">
        <f>IF('External Stak. data entry'!D147="","",'External Stak. data entry'!D147)</f>
        <v/>
      </c>
      <c r="V146" s="85" t="str">
        <f>IF('External Stak. data entry'!E147="","",'External Stak. data entry'!E147)</f>
        <v/>
      </c>
      <c r="W146" s="85" t="str">
        <f>IF('External Stak. data entry'!F147="","",'External Stak. data entry'!F147)</f>
        <v/>
      </c>
      <c r="X146" s="85" t="str">
        <f>IF('External Stak. data entry'!G147="","",'External Stak. data entry'!G147)</f>
        <v/>
      </c>
      <c r="Y146" s="85" t="str">
        <f>IF('External Stak. data entry'!T147="","",'External Stak. data entry'!T147)</f>
        <v/>
      </c>
      <c r="Z146" s="85" t="str">
        <f>IF('Customer Data entry'!J147="","",'Customer Data entry'!J147)</f>
        <v/>
      </c>
      <c r="AA146" s="85" t="str">
        <f>IF('Customer Data entry'!S147="","",'Customer Data entry'!S147)</f>
        <v/>
      </c>
      <c r="AB146" s="85" t="str">
        <f>IF('Customer Data entry'!AF147="","",'Customer Data entry'!AF147)</f>
        <v/>
      </c>
    </row>
    <row r="147" spans="2:28" ht="143.25" customHeight="1" x14ac:dyDescent="0.25">
      <c r="B147" s="85" t="str">
        <f>IF('Vendor Data entry'!B148="","",'Vendor Data entry'!B148)</f>
        <v/>
      </c>
      <c r="C147" s="85" t="str">
        <f>IF('Vendor Data entry'!V148="","",'Vendor Data entry'!V148)</f>
        <v/>
      </c>
      <c r="D147" s="85" t="str">
        <f>IF('Vendor Data entry'!W148="","",'Vendor Data entry'!W148)</f>
        <v/>
      </c>
      <c r="E147" s="85" t="str">
        <f>IF('Vendor Data entry'!AX148="","",'Vendor Data entry'!AX148)</f>
        <v/>
      </c>
      <c r="F147" s="85" t="str">
        <f>IF('Vendor Data entry'!AY148="","",'Vendor Data entry'!AY148)</f>
        <v/>
      </c>
      <c r="G147" s="85" t="str">
        <f>IF('Vendor Data entry'!BT148="","",'Vendor Data entry'!BT148)</f>
        <v/>
      </c>
      <c r="H147" s="85" t="str">
        <f>IF('Vendor Data entry'!BU148="","",'Vendor Data entry'!BU148)</f>
        <v/>
      </c>
      <c r="I147" s="85" t="str">
        <f>IF('Vendor Data entry'!CE148="","",'Vendor Data entry'!CE148)</f>
        <v/>
      </c>
      <c r="J147" s="85" t="str">
        <f>IF('Vendor Data entry'!CM148="","",'Vendor Data entry'!CM148)</f>
        <v/>
      </c>
      <c r="U147" s="85" t="str">
        <f>IF('External Stak. data entry'!D148="","",'External Stak. data entry'!D148)</f>
        <v/>
      </c>
      <c r="V147" s="85" t="str">
        <f>IF('External Stak. data entry'!E148="","",'External Stak. data entry'!E148)</f>
        <v/>
      </c>
      <c r="W147" s="85" t="str">
        <f>IF('External Stak. data entry'!F148="","",'External Stak. data entry'!F148)</f>
        <v/>
      </c>
      <c r="X147" s="85" t="str">
        <f>IF('External Stak. data entry'!G148="","",'External Stak. data entry'!G148)</f>
        <v/>
      </c>
      <c r="Y147" s="85" t="str">
        <f>IF('External Stak. data entry'!T148="","",'External Stak. data entry'!T148)</f>
        <v/>
      </c>
      <c r="Z147" s="85" t="str">
        <f>IF('Customer Data entry'!J148="","",'Customer Data entry'!J148)</f>
        <v/>
      </c>
      <c r="AA147" s="85" t="str">
        <f>IF('Customer Data entry'!S148="","",'Customer Data entry'!S148)</f>
        <v/>
      </c>
      <c r="AB147" s="85" t="str">
        <f>IF('Customer Data entry'!AF148="","",'Customer Data entry'!AF148)</f>
        <v/>
      </c>
    </row>
    <row r="148" spans="2:28" ht="143.25" customHeight="1" x14ac:dyDescent="0.25">
      <c r="B148" s="85" t="str">
        <f>IF('Vendor Data entry'!B149="","",'Vendor Data entry'!B149)</f>
        <v/>
      </c>
      <c r="C148" s="85" t="str">
        <f>IF('Vendor Data entry'!V149="","",'Vendor Data entry'!V149)</f>
        <v/>
      </c>
      <c r="D148" s="85" t="str">
        <f>IF('Vendor Data entry'!W149="","",'Vendor Data entry'!W149)</f>
        <v/>
      </c>
      <c r="E148" s="85" t="str">
        <f>IF('Vendor Data entry'!AX149="","",'Vendor Data entry'!AX149)</f>
        <v/>
      </c>
      <c r="F148" s="85" t="str">
        <f>IF('Vendor Data entry'!AY149="","",'Vendor Data entry'!AY149)</f>
        <v/>
      </c>
      <c r="G148" s="85" t="str">
        <f>IF('Vendor Data entry'!BT149="","",'Vendor Data entry'!BT149)</f>
        <v/>
      </c>
      <c r="H148" s="85" t="str">
        <f>IF('Vendor Data entry'!BU149="","",'Vendor Data entry'!BU149)</f>
        <v/>
      </c>
      <c r="I148" s="85" t="str">
        <f>IF('Vendor Data entry'!CE149="","",'Vendor Data entry'!CE149)</f>
        <v/>
      </c>
      <c r="J148" s="85" t="str">
        <f>IF('Vendor Data entry'!CM149="","",'Vendor Data entry'!CM149)</f>
        <v/>
      </c>
      <c r="U148" s="85" t="str">
        <f>IF('External Stak. data entry'!D149="","",'External Stak. data entry'!D149)</f>
        <v/>
      </c>
      <c r="V148" s="85" t="str">
        <f>IF('External Stak. data entry'!E149="","",'External Stak. data entry'!E149)</f>
        <v/>
      </c>
      <c r="W148" s="85" t="str">
        <f>IF('External Stak. data entry'!F149="","",'External Stak. data entry'!F149)</f>
        <v/>
      </c>
      <c r="X148" s="85" t="str">
        <f>IF('External Stak. data entry'!G149="","",'External Stak. data entry'!G149)</f>
        <v/>
      </c>
      <c r="Y148" s="85" t="str">
        <f>IF('External Stak. data entry'!T149="","",'External Stak. data entry'!T149)</f>
        <v/>
      </c>
      <c r="Z148" s="85" t="str">
        <f>IF('Customer Data entry'!J149="","",'Customer Data entry'!J149)</f>
        <v/>
      </c>
      <c r="AA148" s="85" t="str">
        <f>IF('Customer Data entry'!S149="","",'Customer Data entry'!S149)</f>
        <v/>
      </c>
      <c r="AB148" s="85" t="str">
        <f>IF('Customer Data entry'!AF149="","",'Customer Data entry'!AF149)</f>
        <v/>
      </c>
    </row>
    <row r="149" spans="2:28" ht="143.25" customHeight="1" x14ac:dyDescent="0.25">
      <c r="B149" s="85" t="str">
        <f>IF('Vendor Data entry'!B150="","",'Vendor Data entry'!B150)</f>
        <v/>
      </c>
      <c r="C149" s="85" t="str">
        <f>IF('Vendor Data entry'!V150="","",'Vendor Data entry'!V150)</f>
        <v/>
      </c>
      <c r="D149" s="85" t="str">
        <f>IF('Vendor Data entry'!W150="","",'Vendor Data entry'!W150)</f>
        <v/>
      </c>
      <c r="E149" s="85" t="str">
        <f>IF('Vendor Data entry'!AX150="","",'Vendor Data entry'!AX150)</f>
        <v/>
      </c>
      <c r="F149" s="85" t="str">
        <f>IF('Vendor Data entry'!AY150="","",'Vendor Data entry'!AY150)</f>
        <v/>
      </c>
      <c r="G149" s="85" t="str">
        <f>IF('Vendor Data entry'!BT150="","",'Vendor Data entry'!BT150)</f>
        <v/>
      </c>
      <c r="H149" s="85" t="str">
        <f>IF('Vendor Data entry'!BU150="","",'Vendor Data entry'!BU150)</f>
        <v/>
      </c>
      <c r="I149" s="85" t="str">
        <f>IF('Vendor Data entry'!CE150="","",'Vendor Data entry'!CE150)</f>
        <v/>
      </c>
      <c r="J149" s="85" t="str">
        <f>IF('Vendor Data entry'!CM150="","",'Vendor Data entry'!CM150)</f>
        <v/>
      </c>
      <c r="U149" s="85" t="str">
        <f>IF('External Stak. data entry'!D150="","",'External Stak. data entry'!D150)</f>
        <v/>
      </c>
      <c r="V149" s="85" t="str">
        <f>IF('External Stak. data entry'!E150="","",'External Stak. data entry'!E150)</f>
        <v/>
      </c>
      <c r="W149" s="85" t="str">
        <f>IF('External Stak. data entry'!F150="","",'External Stak. data entry'!F150)</f>
        <v/>
      </c>
      <c r="X149" s="85" t="str">
        <f>IF('External Stak. data entry'!G150="","",'External Stak. data entry'!G150)</f>
        <v/>
      </c>
      <c r="Y149" s="85" t="str">
        <f>IF('External Stak. data entry'!T150="","",'External Stak. data entry'!T150)</f>
        <v/>
      </c>
      <c r="Z149" s="85" t="str">
        <f>IF('Customer Data entry'!J150="","",'Customer Data entry'!J150)</f>
        <v/>
      </c>
      <c r="AA149" s="85" t="str">
        <f>IF('Customer Data entry'!S150="","",'Customer Data entry'!S150)</f>
        <v/>
      </c>
      <c r="AB149" s="85" t="str">
        <f>IF('Customer Data entry'!AF150="","",'Customer Data entry'!AF150)</f>
        <v/>
      </c>
    </row>
    <row r="150" spans="2:28" ht="143.25" customHeight="1" x14ac:dyDescent="0.25">
      <c r="B150" s="85" t="str">
        <f>IF('Vendor Data entry'!B151="","",'Vendor Data entry'!B151)</f>
        <v/>
      </c>
      <c r="C150" s="85" t="str">
        <f>IF('Vendor Data entry'!V151="","",'Vendor Data entry'!V151)</f>
        <v/>
      </c>
      <c r="D150" s="85" t="str">
        <f>IF('Vendor Data entry'!W151="","",'Vendor Data entry'!W151)</f>
        <v/>
      </c>
      <c r="E150" s="85" t="str">
        <f>IF('Vendor Data entry'!AX151="","",'Vendor Data entry'!AX151)</f>
        <v/>
      </c>
      <c r="F150" s="85" t="str">
        <f>IF('Vendor Data entry'!AY151="","",'Vendor Data entry'!AY151)</f>
        <v/>
      </c>
      <c r="G150" s="85" t="str">
        <f>IF('Vendor Data entry'!BT151="","",'Vendor Data entry'!BT151)</f>
        <v/>
      </c>
      <c r="H150" s="85" t="str">
        <f>IF('Vendor Data entry'!BU151="","",'Vendor Data entry'!BU151)</f>
        <v/>
      </c>
      <c r="I150" s="85" t="str">
        <f>IF('Vendor Data entry'!CE151="","",'Vendor Data entry'!CE151)</f>
        <v/>
      </c>
      <c r="J150" s="85" t="str">
        <f>IF('Vendor Data entry'!CM151="","",'Vendor Data entry'!CM151)</f>
        <v/>
      </c>
      <c r="U150" s="85" t="str">
        <f>IF('External Stak. data entry'!D151="","",'External Stak. data entry'!D151)</f>
        <v/>
      </c>
      <c r="V150" s="85" t="str">
        <f>IF('External Stak. data entry'!E151="","",'External Stak. data entry'!E151)</f>
        <v/>
      </c>
      <c r="W150" s="85" t="str">
        <f>IF('External Stak. data entry'!F151="","",'External Stak. data entry'!F151)</f>
        <v/>
      </c>
      <c r="X150" s="85" t="str">
        <f>IF('External Stak. data entry'!G151="","",'External Stak. data entry'!G151)</f>
        <v/>
      </c>
      <c r="Y150" s="85" t="str">
        <f>IF('External Stak. data entry'!T151="","",'External Stak. data entry'!T151)</f>
        <v/>
      </c>
      <c r="Z150" s="85" t="str">
        <f>IF('Customer Data entry'!J151="","",'Customer Data entry'!J151)</f>
        <v/>
      </c>
      <c r="AA150" s="85" t="str">
        <f>IF('Customer Data entry'!S151="","",'Customer Data entry'!S151)</f>
        <v/>
      </c>
      <c r="AB150" s="85" t="str">
        <f>IF('Customer Data entry'!AF151="","",'Customer Data entry'!AF151)</f>
        <v/>
      </c>
    </row>
    <row r="151" spans="2:28" ht="143.25" customHeight="1" x14ac:dyDescent="0.25">
      <c r="B151" s="85" t="str">
        <f>IF('Vendor Data entry'!B152="","",'Vendor Data entry'!B152)</f>
        <v/>
      </c>
      <c r="C151" s="85" t="str">
        <f>IF('Vendor Data entry'!V152="","",'Vendor Data entry'!V152)</f>
        <v/>
      </c>
      <c r="D151" s="85" t="str">
        <f>IF('Vendor Data entry'!W152="","",'Vendor Data entry'!W152)</f>
        <v/>
      </c>
      <c r="E151" s="85" t="str">
        <f>IF('Vendor Data entry'!AX152="","",'Vendor Data entry'!AX152)</f>
        <v/>
      </c>
      <c r="F151" s="85" t="str">
        <f>IF('Vendor Data entry'!AY152="","",'Vendor Data entry'!AY152)</f>
        <v/>
      </c>
      <c r="G151" s="85" t="str">
        <f>IF('Vendor Data entry'!BT152="","",'Vendor Data entry'!BT152)</f>
        <v/>
      </c>
      <c r="H151" s="85" t="str">
        <f>IF('Vendor Data entry'!BU152="","",'Vendor Data entry'!BU152)</f>
        <v/>
      </c>
      <c r="I151" s="85" t="str">
        <f>IF('Vendor Data entry'!CE152="","",'Vendor Data entry'!CE152)</f>
        <v/>
      </c>
      <c r="J151" s="85" t="str">
        <f>IF('Vendor Data entry'!CM152="","",'Vendor Data entry'!CM152)</f>
        <v/>
      </c>
      <c r="U151" s="85" t="str">
        <f>IF('External Stak. data entry'!D152="","",'External Stak. data entry'!D152)</f>
        <v/>
      </c>
      <c r="V151" s="85" t="str">
        <f>IF('External Stak. data entry'!E152="","",'External Stak. data entry'!E152)</f>
        <v/>
      </c>
      <c r="W151" s="85" t="str">
        <f>IF('External Stak. data entry'!F152="","",'External Stak. data entry'!F152)</f>
        <v/>
      </c>
      <c r="X151" s="85" t="str">
        <f>IF('External Stak. data entry'!G152="","",'External Stak. data entry'!G152)</f>
        <v/>
      </c>
      <c r="Y151" s="85" t="str">
        <f>IF('External Stak. data entry'!T152="","",'External Stak. data entry'!T152)</f>
        <v/>
      </c>
      <c r="Z151" s="85" t="str">
        <f>IF('Customer Data entry'!J152="","",'Customer Data entry'!J152)</f>
        <v/>
      </c>
      <c r="AA151" s="85" t="str">
        <f>IF('Customer Data entry'!S152="","",'Customer Data entry'!S152)</f>
        <v/>
      </c>
      <c r="AB151" s="85" t="str">
        <f>IF('Customer Data entry'!AF152="","",'Customer Data entry'!AF152)</f>
        <v/>
      </c>
    </row>
    <row r="152" spans="2:28" ht="143.25" customHeight="1" x14ac:dyDescent="0.25">
      <c r="B152" s="85" t="str">
        <f>IF('Vendor Data entry'!B153="","",'Vendor Data entry'!B153)</f>
        <v/>
      </c>
      <c r="C152" s="85" t="str">
        <f>IF('Vendor Data entry'!V153="","",'Vendor Data entry'!V153)</f>
        <v/>
      </c>
      <c r="D152" s="85" t="str">
        <f>IF('Vendor Data entry'!W153="","",'Vendor Data entry'!W153)</f>
        <v/>
      </c>
      <c r="E152" s="85" t="str">
        <f>IF('Vendor Data entry'!AX153="","",'Vendor Data entry'!AX153)</f>
        <v/>
      </c>
      <c r="F152" s="85" t="str">
        <f>IF('Vendor Data entry'!AY153="","",'Vendor Data entry'!AY153)</f>
        <v/>
      </c>
      <c r="G152" s="85" t="str">
        <f>IF('Vendor Data entry'!BT153="","",'Vendor Data entry'!BT153)</f>
        <v/>
      </c>
      <c r="H152" s="85" t="str">
        <f>IF('Vendor Data entry'!BU153="","",'Vendor Data entry'!BU153)</f>
        <v/>
      </c>
      <c r="I152" s="85" t="str">
        <f>IF('Vendor Data entry'!CE153="","",'Vendor Data entry'!CE153)</f>
        <v/>
      </c>
      <c r="J152" s="85" t="str">
        <f>IF('Vendor Data entry'!CM153="","",'Vendor Data entry'!CM153)</f>
        <v/>
      </c>
      <c r="U152" s="85" t="str">
        <f>IF('External Stak. data entry'!D153="","",'External Stak. data entry'!D153)</f>
        <v/>
      </c>
      <c r="V152" s="85" t="str">
        <f>IF('External Stak. data entry'!E153="","",'External Stak. data entry'!E153)</f>
        <v/>
      </c>
      <c r="W152" s="85" t="str">
        <f>IF('External Stak. data entry'!F153="","",'External Stak. data entry'!F153)</f>
        <v/>
      </c>
      <c r="X152" s="85" t="str">
        <f>IF('External Stak. data entry'!G153="","",'External Stak. data entry'!G153)</f>
        <v/>
      </c>
      <c r="Y152" s="85" t="str">
        <f>IF('External Stak. data entry'!T153="","",'External Stak. data entry'!T153)</f>
        <v/>
      </c>
      <c r="Z152" s="85" t="str">
        <f>IF('Customer Data entry'!J153="","",'Customer Data entry'!J153)</f>
        <v/>
      </c>
      <c r="AA152" s="85" t="str">
        <f>IF('Customer Data entry'!S153="","",'Customer Data entry'!S153)</f>
        <v/>
      </c>
      <c r="AB152" s="85" t="str">
        <f>IF('Customer Data entry'!AF153="","",'Customer Data entry'!AF153)</f>
        <v/>
      </c>
    </row>
    <row r="153" spans="2:28" x14ac:dyDescent="0.25">
      <c r="B153" s="85" t="str">
        <f>IF('Vendor Data entry'!B154="","",'Vendor Data entry'!B154)</f>
        <v/>
      </c>
      <c r="C153" s="85" t="str">
        <f>IF('Vendor Data entry'!V154="","",'Vendor Data entry'!V154)</f>
        <v/>
      </c>
      <c r="D153" s="85" t="str">
        <f>IF('Vendor Data entry'!W154="","",'Vendor Data entry'!W154)</f>
        <v/>
      </c>
      <c r="E153" s="85" t="str">
        <f>IF('Vendor Data entry'!AX154="","",'Vendor Data entry'!AX154)</f>
        <v/>
      </c>
      <c r="F153" s="85" t="str">
        <f>IF('Vendor Data entry'!AY154="","",'Vendor Data entry'!AY154)</f>
        <v/>
      </c>
      <c r="G153" s="85" t="str">
        <f>IF('Vendor Data entry'!BT154="","",'Vendor Data entry'!BT154)</f>
        <v/>
      </c>
      <c r="H153" s="85" t="str">
        <f>IF('Vendor Data entry'!BU154="","",'Vendor Data entry'!BU154)</f>
        <v/>
      </c>
      <c r="I153" s="85" t="str">
        <f>IF('Vendor Data entry'!CE154="","",'Vendor Data entry'!CE154)</f>
        <v/>
      </c>
      <c r="J153" s="85" t="str">
        <f>IF('Vendor Data entry'!CM154="","",'Vendor Data entry'!CM154)</f>
        <v/>
      </c>
      <c r="U153" s="85" t="str">
        <f>IF('External Stak. data entry'!D154="","",'External Stak. data entry'!D154)</f>
        <v/>
      </c>
      <c r="V153" s="85" t="str">
        <f>IF('External Stak. data entry'!E154="","",'External Stak. data entry'!E154)</f>
        <v/>
      </c>
      <c r="W153" s="85" t="str">
        <f>IF('External Stak. data entry'!F154="","",'External Stak. data entry'!F154)</f>
        <v/>
      </c>
      <c r="X153" s="85" t="str">
        <f>IF('External Stak. data entry'!G154="","",'External Stak. data entry'!G154)</f>
        <v/>
      </c>
      <c r="Y153" s="85" t="str">
        <f>IF('External Stak. data entry'!T154="","",'External Stak. data entry'!T154)</f>
        <v/>
      </c>
      <c r="Z153" s="85" t="str">
        <f>IF('Customer Data entry'!J154="","",'Customer Data entry'!J154)</f>
        <v/>
      </c>
      <c r="AA153" s="85" t="str">
        <f>IF('Customer Data entry'!S154="","",'Customer Data entry'!S154)</f>
        <v/>
      </c>
      <c r="AB153" s="85" t="str">
        <f>IF('Customer Data entry'!AF154="","",'Customer Data entry'!AF154)</f>
        <v/>
      </c>
    </row>
    <row r="154" spans="2:28" x14ac:dyDescent="0.25">
      <c r="B154" s="85" t="str">
        <f>IF('Vendor Data entry'!B155="","",'Vendor Data entry'!B155)</f>
        <v/>
      </c>
      <c r="C154" s="85" t="str">
        <f>IF('Vendor Data entry'!V155="","",'Vendor Data entry'!V155)</f>
        <v/>
      </c>
      <c r="D154" s="85" t="str">
        <f>IF('Vendor Data entry'!W155="","",'Vendor Data entry'!W155)</f>
        <v/>
      </c>
      <c r="E154" s="85" t="str">
        <f>IF('Vendor Data entry'!AX155="","",'Vendor Data entry'!AX155)</f>
        <v/>
      </c>
      <c r="F154" s="85" t="str">
        <f>IF('Vendor Data entry'!AY155="","",'Vendor Data entry'!AY155)</f>
        <v/>
      </c>
      <c r="G154" s="85" t="str">
        <f>IF('Vendor Data entry'!BT155="","",'Vendor Data entry'!BT155)</f>
        <v/>
      </c>
      <c r="H154" s="85" t="str">
        <f>IF('Vendor Data entry'!BU155="","",'Vendor Data entry'!BU155)</f>
        <v/>
      </c>
      <c r="I154" s="85" t="str">
        <f>IF('Vendor Data entry'!CE155="","",'Vendor Data entry'!CE155)</f>
        <v/>
      </c>
      <c r="J154" s="85" t="str">
        <f>IF('Vendor Data entry'!CM155="","",'Vendor Data entry'!CM155)</f>
        <v/>
      </c>
      <c r="U154" s="85" t="str">
        <f>IF('External Stak. data entry'!D155="","",'External Stak. data entry'!D155)</f>
        <v/>
      </c>
      <c r="V154" s="85" t="str">
        <f>IF('External Stak. data entry'!E155="","",'External Stak. data entry'!E155)</f>
        <v/>
      </c>
      <c r="W154" s="85" t="str">
        <f>IF('External Stak. data entry'!F155="","",'External Stak. data entry'!F155)</f>
        <v/>
      </c>
      <c r="X154" s="85" t="str">
        <f>IF('External Stak. data entry'!G155="","",'External Stak. data entry'!G155)</f>
        <v/>
      </c>
      <c r="Y154" s="85" t="str">
        <f>IF('External Stak. data entry'!T155="","",'External Stak. data entry'!T155)</f>
        <v/>
      </c>
      <c r="Z154" s="85" t="str">
        <f>IF('Customer Data entry'!J155="","",'Customer Data entry'!J155)</f>
        <v/>
      </c>
      <c r="AA154" s="85" t="str">
        <f>IF('Customer Data entry'!S155="","",'Customer Data entry'!S155)</f>
        <v/>
      </c>
      <c r="AB154" s="85" t="str">
        <f>IF('Customer Data entry'!AF155="","",'Customer Data entry'!AF155)</f>
        <v/>
      </c>
    </row>
    <row r="155" spans="2:28" x14ac:dyDescent="0.25">
      <c r="B155" s="85" t="str">
        <f>IF('Vendor Data entry'!B156="","",'Vendor Data entry'!B156)</f>
        <v/>
      </c>
      <c r="C155" s="85" t="str">
        <f>IF('Vendor Data entry'!V156="","",'Vendor Data entry'!V156)</f>
        <v/>
      </c>
      <c r="D155" s="85" t="str">
        <f>IF('Vendor Data entry'!W156="","",'Vendor Data entry'!W156)</f>
        <v/>
      </c>
      <c r="E155" s="85" t="str">
        <f>IF('Vendor Data entry'!AX156="","",'Vendor Data entry'!AX156)</f>
        <v/>
      </c>
      <c r="F155" s="85" t="str">
        <f>IF('Vendor Data entry'!AY156="","",'Vendor Data entry'!AY156)</f>
        <v/>
      </c>
      <c r="G155" s="85" t="str">
        <f>IF('Vendor Data entry'!BT156="","",'Vendor Data entry'!BT156)</f>
        <v/>
      </c>
      <c r="H155" s="85" t="str">
        <f>IF('Vendor Data entry'!BU156="","",'Vendor Data entry'!BU156)</f>
        <v/>
      </c>
      <c r="I155" s="85" t="str">
        <f>IF('Vendor Data entry'!CE156="","",'Vendor Data entry'!CE156)</f>
        <v/>
      </c>
      <c r="J155" s="85" t="str">
        <f>IF('Vendor Data entry'!CM156="","",'Vendor Data entry'!CM156)</f>
        <v/>
      </c>
      <c r="U155" s="85" t="str">
        <f>IF('External Stak. data entry'!D156="","",'External Stak. data entry'!D156)</f>
        <v/>
      </c>
      <c r="V155" s="85" t="str">
        <f>IF('External Stak. data entry'!E156="","",'External Stak. data entry'!E156)</f>
        <v/>
      </c>
      <c r="W155" s="85" t="str">
        <f>IF('External Stak. data entry'!F156="","",'External Stak. data entry'!F156)</f>
        <v/>
      </c>
      <c r="X155" s="85" t="str">
        <f>IF('External Stak. data entry'!G156="","",'External Stak. data entry'!G156)</f>
        <v/>
      </c>
      <c r="Y155" s="85" t="str">
        <f>IF('External Stak. data entry'!T156="","",'External Stak. data entry'!T156)</f>
        <v/>
      </c>
      <c r="Z155" s="85" t="str">
        <f>IF('Customer Data entry'!J156="","",'Customer Data entry'!J156)</f>
        <v/>
      </c>
      <c r="AA155" s="85" t="str">
        <f>IF('Customer Data entry'!S156="","",'Customer Data entry'!S156)</f>
        <v/>
      </c>
      <c r="AB155" s="85" t="str">
        <f>IF('Customer Data entry'!AF156="","",'Customer Data entry'!AF156)</f>
        <v/>
      </c>
    </row>
    <row r="156" spans="2:28" x14ac:dyDescent="0.25">
      <c r="B156" s="85" t="str">
        <f>IF('Vendor Data entry'!B157="","",'Vendor Data entry'!B157)</f>
        <v/>
      </c>
      <c r="C156" s="85" t="str">
        <f>IF('Vendor Data entry'!V157="","",'Vendor Data entry'!V157)</f>
        <v/>
      </c>
      <c r="D156" s="85" t="str">
        <f>IF('Vendor Data entry'!W157="","",'Vendor Data entry'!W157)</f>
        <v/>
      </c>
      <c r="E156" s="85" t="str">
        <f>IF('Vendor Data entry'!AX157="","",'Vendor Data entry'!AX157)</f>
        <v/>
      </c>
      <c r="F156" s="85" t="str">
        <f>IF('Vendor Data entry'!AY157="","",'Vendor Data entry'!AY157)</f>
        <v/>
      </c>
      <c r="G156" s="85" t="str">
        <f>IF('Vendor Data entry'!BT157="","",'Vendor Data entry'!BT157)</f>
        <v/>
      </c>
      <c r="H156" s="85" t="str">
        <f>IF('Vendor Data entry'!BU157="","",'Vendor Data entry'!BU157)</f>
        <v/>
      </c>
      <c r="I156" s="85" t="str">
        <f>IF('Vendor Data entry'!CE157="","",'Vendor Data entry'!CE157)</f>
        <v/>
      </c>
      <c r="J156" s="85" t="str">
        <f>IF('Vendor Data entry'!CM157="","",'Vendor Data entry'!CM157)</f>
        <v/>
      </c>
      <c r="U156" s="85" t="str">
        <f>IF('External Stak. data entry'!D157="","",'External Stak. data entry'!D157)</f>
        <v/>
      </c>
      <c r="V156" s="85" t="str">
        <f>IF('External Stak. data entry'!E157="","",'External Stak. data entry'!E157)</f>
        <v/>
      </c>
      <c r="W156" s="85" t="str">
        <f>IF('External Stak. data entry'!F157="","",'External Stak. data entry'!F157)</f>
        <v/>
      </c>
      <c r="X156" s="85" t="str">
        <f>IF('External Stak. data entry'!G157="","",'External Stak. data entry'!G157)</f>
        <v/>
      </c>
      <c r="Y156" s="85" t="str">
        <f>IF('External Stak. data entry'!T157="","",'External Stak. data entry'!T157)</f>
        <v/>
      </c>
      <c r="Z156" s="85" t="str">
        <f>IF('Customer Data entry'!J157="","",'Customer Data entry'!J157)</f>
        <v/>
      </c>
      <c r="AA156" s="85" t="str">
        <f>IF('Customer Data entry'!S157="","",'Customer Data entry'!S157)</f>
        <v/>
      </c>
      <c r="AB156" s="85" t="str">
        <f>IF('Customer Data entry'!AF157="","",'Customer Data entry'!AF157)</f>
        <v/>
      </c>
    </row>
    <row r="157" spans="2:28" x14ac:dyDescent="0.25">
      <c r="B157" s="85" t="str">
        <f>IF('Vendor Data entry'!B158="","",'Vendor Data entry'!B158)</f>
        <v/>
      </c>
      <c r="C157" s="85" t="str">
        <f>IF('Vendor Data entry'!V158="","",'Vendor Data entry'!V158)</f>
        <v/>
      </c>
      <c r="D157" s="85" t="str">
        <f>IF('Vendor Data entry'!W158="","",'Vendor Data entry'!W158)</f>
        <v/>
      </c>
      <c r="E157" s="85" t="str">
        <f>IF('Vendor Data entry'!AX158="","",'Vendor Data entry'!AX158)</f>
        <v/>
      </c>
      <c r="F157" s="85" t="str">
        <f>IF('Vendor Data entry'!AY158="","",'Vendor Data entry'!AY158)</f>
        <v/>
      </c>
      <c r="G157" s="85" t="str">
        <f>IF('Vendor Data entry'!BT158="","",'Vendor Data entry'!BT158)</f>
        <v/>
      </c>
      <c r="H157" s="85" t="str">
        <f>IF('Vendor Data entry'!BU158="","",'Vendor Data entry'!BU158)</f>
        <v/>
      </c>
      <c r="I157" s="85" t="str">
        <f>IF('Vendor Data entry'!CE158="","",'Vendor Data entry'!CE158)</f>
        <v/>
      </c>
      <c r="J157" s="85" t="str">
        <f>IF('Vendor Data entry'!CM158="","",'Vendor Data entry'!CM158)</f>
        <v/>
      </c>
      <c r="U157" s="85" t="str">
        <f>IF('External Stak. data entry'!D158="","",'External Stak. data entry'!D158)</f>
        <v/>
      </c>
      <c r="V157" s="85" t="str">
        <f>IF('External Stak. data entry'!E158="","",'External Stak. data entry'!E158)</f>
        <v/>
      </c>
      <c r="W157" s="85" t="str">
        <f>IF('External Stak. data entry'!F158="","",'External Stak. data entry'!F158)</f>
        <v/>
      </c>
      <c r="X157" s="85" t="str">
        <f>IF('External Stak. data entry'!G158="","",'External Stak. data entry'!G158)</f>
        <v/>
      </c>
      <c r="Y157" s="85" t="str">
        <f>IF('External Stak. data entry'!T158="","",'External Stak. data entry'!T158)</f>
        <v/>
      </c>
      <c r="Z157" s="85" t="str">
        <f>IF('Customer Data entry'!J158="","",'Customer Data entry'!J158)</f>
        <v/>
      </c>
      <c r="AA157" s="85" t="str">
        <f>IF('Customer Data entry'!S158="","",'Customer Data entry'!S158)</f>
        <v/>
      </c>
      <c r="AB157" s="85" t="str">
        <f>IF('Customer Data entry'!AF158="","",'Customer Data entry'!AF158)</f>
        <v/>
      </c>
    </row>
    <row r="158" spans="2:28" x14ac:dyDescent="0.25">
      <c r="B158" s="85" t="str">
        <f>IF('Vendor Data entry'!B159="","",'Vendor Data entry'!B159)</f>
        <v/>
      </c>
      <c r="C158" s="85" t="str">
        <f>IF('Vendor Data entry'!V159="","",'Vendor Data entry'!V159)</f>
        <v/>
      </c>
      <c r="D158" s="85" t="str">
        <f>IF('Vendor Data entry'!W159="","",'Vendor Data entry'!W159)</f>
        <v/>
      </c>
      <c r="E158" s="85" t="str">
        <f>IF('Vendor Data entry'!AX159="","",'Vendor Data entry'!AX159)</f>
        <v/>
      </c>
      <c r="F158" s="85" t="str">
        <f>IF('Vendor Data entry'!AY159="","",'Vendor Data entry'!AY159)</f>
        <v/>
      </c>
      <c r="G158" s="85" t="str">
        <f>IF('Vendor Data entry'!BT159="","",'Vendor Data entry'!BT159)</f>
        <v/>
      </c>
      <c r="H158" s="85" t="str">
        <f>IF('Vendor Data entry'!BU159="","",'Vendor Data entry'!BU159)</f>
        <v/>
      </c>
      <c r="I158" s="85" t="str">
        <f>IF('Vendor Data entry'!CE159="","",'Vendor Data entry'!CE159)</f>
        <v/>
      </c>
      <c r="J158" s="85" t="str">
        <f>IF('Vendor Data entry'!CM159="","",'Vendor Data entry'!CM159)</f>
        <v/>
      </c>
      <c r="U158" s="85" t="str">
        <f>IF('External Stak. data entry'!D159="","",'External Stak. data entry'!D159)</f>
        <v/>
      </c>
      <c r="V158" s="85" t="str">
        <f>IF('External Stak. data entry'!E159="","",'External Stak. data entry'!E159)</f>
        <v/>
      </c>
      <c r="W158" s="85" t="str">
        <f>IF('External Stak. data entry'!F159="","",'External Stak. data entry'!F159)</f>
        <v/>
      </c>
      <c r="X158" s="85" t="str">
        <f>IF('External Stak. data entry'!G159="","",'External Stak. data entry'!G159)</f>
        <v/>
      </c>
      <c r="Y158" s="85" t="str">
        <f>IF('External Stak. data entry'!T159="","",'External Stak. data entry'!T159)</f>
        <v/>
      </c>
      <c r="Z158" s="85" t="str">
        <f>IF('Customer Data entry'!J159="","",'Customer Data entry'!J159)</f>
        <v/>
      </c>
      <c r="AA158" s="85" t="str">
        <f>IF('Customer Data entry'!S159="","",'Customer Data entry'!S159)</f>
        <v/>
      </c>
      <c r="AB158" s="85" t="str">
        <f>IF('Customer Data entry'!AF159="","",'Customer Data entry'!AF159)</f>
        <v/>
      </c>
    </row>
    <row r="159" spans="2:28" x14ac:dyDescent="0.25">
      <c r="B159" s="85" t="str">
        <f>IF('Vendor Data entry'!B160="","",'Vendor Data entry'!B160)</f>
        <v/>
      </c>
      <c r="C159" s="85" t="str">
        <f>IF('Vendor Data entry'!V160="","",'Vendor Data entry'!V160)</f>
        <v/>
      </c>
      <c r="D159" s="85" t="str">
        <f>IF('Vendor Data entry'!W160="","",'Vendor Data entry'!W160)</f>
        <v/>
      </c>
      <c r="E159" s="85" t="str">
        <f>IF('Vendor Data entry'!AX160="","",'Vendor Data entry'!AX160)</f>
        <v/>
      </c>
      <c r="F159" s="85" t="str">
        <f>IF('Vendor Data entry'!AY160="","",'Vendor Data entry'!AY160)</f>
        <v/>
      </c>
      <c r="G159" s="85" t="str">
        <f>IF('Vendor Data entry'!BT160="","",'Vendor Data entry'!BT160)</f>
        <v/>
      </c>
      <c r="H159" s="85" t="str">
        <f>IF('Vendor Data entry'!BU160="","",'Vendor Data entry'!BU160)</f>
        <v/>
      </c>
      <c r="I159" s="85" t="str">
        <f>IF('Vendor Data entry'!CE160="","",'Vendor Data entry'!CE160)</f>
        <v/>
      </c>
      <c r="J159" s="85" t="str">
        <f>IF('Vendor Data entry'!CM160="","",'Vendor Data entry'!CM160)</f>
        <v/>
      </c>
      <c r="U159" s="85" t="str">
        <f>IF('External Stak. data entry'!D160="","",'External Stak. data entry'!D160)</f>
        <v/>
      </c>
      <c r="V159" s="85" t="str">
        <f>IF('External Stak. data entry'!E160="","",'External Stak. data entry'!E160)</f>
        <v/>
      </c>
      <c r="W159" s="85" t="str">
        <f>IF('External Stak. data entry'!F160="","",'External Stak. data entry'!F160)</f>
        <v/>
      </c>
      <c r="X159" s="85" t="str">
        <f>IF('External Stak. data entry'!G160="","",'External Stak. data entry'!G160)</f>
        <v/>
      </c>
      <c r="Y159" s="85" t="str">
        <f>IF('External Stak. data entry'!T160="","",'External Stak. data entry'!T160)</f>
        <v/>
      </c>
      <c r="Z159" s="85" t="str">
        <f>IF('Customer Data entry'!J160="","",'Customer Data entry'!J160)</f>
        <v/>
      </c>
      <c r="AA159" s="85" t="str">
        <f>IF('Customer Data entry'!S160="","",'Customer Data entry'!S160)</f>
        <v/>
      </c>
      <c r="AB159" s="85" t="str">
        <f>IF('Customer Data entry'!AF160="","",'Customer Data entry'!AF160)</f>
        <v/>
      </c>
    </row>
    <row r="160" spans="2:28" x14ac:dyDescent="0.25">
      <c r="B160" s="85" t="str">
        <f>IF('Vendor Data entry'!B161="","",'Vendor Data entry'!B161)</f>
        <v/>
      </c>
      <c r="C160" s="85" t="str">
        <f>IF('Vendor Data entry'!V161="","",'Vendor Data entry'!V161)</f>
        <v/>
      </c>
      <c r="D160" s="85" t="str">
        <f>IF('Vendor Data entry'!W161="","",'Vendor Data entry'!W161)</f>
        <v/>
      </c>
      <c r="E160" s="85" t="str">
        <f>IF('Vendor Data entry'!AX161="","",'Vendor Data entry'!AX161)</f>
        <v/>
      </c>
      <c r="F160" s="85" t="str">
        <f>IF('Vendor Data entry'!AY161="","",'Vendor Data entry'!AY161)</f>
        <v/>
      </c>
      <c r="G160" s="85" t="str">
        <f>IF('Vendor Data entry'!BT161="","",'Vendor Data entry'!BT161)</f>
        <v/>
      </c>
      <c r="H160" s="85" t="str">
        <f>IF('Vendor Data entry'!BU161="","",'Vendor Data entry'!BU161)</f>
        <v/>
      </c>
      <c r="I160" s="85" t="str">
        <f>IF('Vendor Data entry'!CE161="","",'Vendor Data entry'!CE161)</f>
        <v/>
      </c>
      <c r="J160" s="85" t="str">
        <f>IF('Vendor Data entry'!CM161="","",'Vendor Data entry'!CM161)</f>
        <v/>
      </c>
      <c r="U160" s="85" t="str">
        <f>IF('External Stak. data entry'!D161="","",'External Stak. data entry'!D161)</f>
        <v/>
      </c>
      <c r="V160" s="85" t="str">
        <f>IF('External Stak. data entry'!E161="","",'External Stak. data entry'!E161)</f>
        <v/>
      </c>
      <c r="W160" s="85" t="str">
        <f>IF('External Stak. data entry'!F161="","",'External Stak. data entry'!F161)</f>
        <v/>
      </c>
      <c r="X160" s="85" t="str">
        <f>IF('External Stak. data entry'!G161="","",'External Stak. data entry'!G161)</f>
        <v/>
      </c>
      <c r="Y160" s="85" t="str">
        <f>IF('External Stak. data entry'!T161="","",'External Stak. data entry'!T161)</f>
        <v/>
      </c>
      <c r="Z160" s="85" t="str">
        <f>IF('Customer Data entry'!J161="","",'Customer Data entry'!J161)</f>
        <v/>
      </c>
      <c r="AA160" s="85" t="str">
        <f>IF('Customer Data entry'!S161="","",'Customer Data entry'!S161)</f>
        <v/>
      </c>
      <c r="AB160" s="85" t="str">
        <f>IF('Customer Data entry'!AF161="","",'Customer Data entry'!AF161)</f>
        <v/>
      </c>
    </row>
    <row r="161" spans="2:28" x14ac:dyDescent="0.25">
      <c r="B161" s="85" t="str">
        <f>IF('Vendor Data entry'!B162="","",'Vendor Data entry'!B162)</f>
        <v/>
      </c>
      <c r="C161" s="85" t="str">
        <f>IF('Vendor Data entry'!V162="","",'Vendor Data entry'!V162)</f>
        <v/>
      </c>
      <c r="D161" s="85" t="str">
        <f>IF('Vendor Data entry'!W162="","",'Vendor Data entry'!W162)</f>
        <v/>
      </c>
      <c r="E161" s="85" t="str">
        <f>IF('Vendor Data entry'!AX162="","",'Vendor Data entry'!AX162)</f>
        <v/>
      </c>
      <c r="F161" s="85" t="str">
        <f>IF('Vendor Data entry'!AY162="","",'Vendor Data entry'!AY162)</f>
        <v/>
      </c>
      <c r="G161" s="85" t="str">
        <f>IF('Vendor Data entry'!BT162="","",'Vendor Data entry'!BT162)</f>
        <v/>
      </c>
      <c r="H161" s="85" t="str">
        <f>IF('Vendor Data entry'!BU162="","",'Vendor Data entry'!BU162)</f>
        <v/>
      </c>
      <c r="I161" s="85" t="str">
        <f>IF('Vendor Data entry'!CE162="","",'Vendor Data entry'!CE162)</f>
        <v/>
      </c>
      <c r="J161" s="85" t="str">
        <f>IF('Vendor Data entry'!CM162="","",'Vendor Data entry'!CM162)</f>
        <v/>
      </c>
      <c r="U161" s="85" t="str">
        <f>IF('External Stak. data entry'!D162="","",'External Stak. data entry'!D162)</f>
        <v/>
      </c>
      <c r="V161" s="85" t="str">
        <f>IF('External Stak. data entry'!E162="","",'External Stak. data entry'!E162)</f>
        <v/>
      </c>
      <c r="W161" s="85" t="str">
        <f>IF('External Stak. data entry'!F162="","",'External Stak. data entry'!F162)</f>
        <v/>
      </c>
      <c r="X161" s="85" t="str">
        <f>IF('External Stak. data entry'!G162="","",'External Stak. data entry'!G162)</f>
        <v/>
      </c>
      <c r="Y161" s="85" t="str">
        <f>IF('External Stak. data entry'!T162="","",'External Stak. data entry'!T162)</f>
        <v/>
      </c>
      <c r="Z161" s="85" t="str">
        <f>IF('Customer Data entry'!J162="","",'Customer Data entry'!J162)</f>
        <v/>
      </c>
      <c r="AA161" s="85" t="str">
        <f>IF('Customer Data entry'!S162="","",'Customer Data entry'!S162)</f>
        <v/>
      </c>
      <c r="AB161" s="85" t="str">
        <f>IF('Customer Data entry'!AF162="","",'Customer Data entry'!AF162)</f>
        <v/>
      </c>
    </row>
    <row r="162" spans="2:28" x14ac:dyDescent="0.25">
      <c r="B162" s="85" t="str">
        <f>IF('Vendor Data entry'!B163="","",'Vendor Data entry'!B163)</f>
        <v/>
      </c>
      <c r="C162" s="85" t="str">
        <f>IF('Vendor Data entry'!V163="","",'Vendor Data entry'!V163)</f>
        <v/>
      </c>
      <c r="D162" s="85" t="str">
        <f>IF('Vendor Data entry'!W163="","",'Vendor Data entry'!W163)</f>
        <v/>
      </c>
      <c r="E162" s="85" t="str">
        <f>IF('Vendor Data entry'!AX163="","",'Vendor Data entry'!AX163)</f>
        <v/>
      </c>
      <c r="F162" s="85" t="str">
        <f>IF('Vendor Data entry'!AY163="","",'Vendor Data entry'!AY163)</f>
        <v/>
      </c>
      <c r="G162" s="85" t="str">
        <f>IF('Vendor Data entry'!BT163="","",'Vendor Data entry'!BT163)</f>
        <v/>
      </c>
      <c r="H162" s="85" t="str">
        <f>IF('Vendor Data entry'!BU163="","",'Vendor Data entry'!BU163)</f>
        <v/>
      </c>
      <c r="I162" s="85" t="str">
        <f>IF('Vendor Data entry'!CE163="","",'Vendor Data entry'!CE163)</f>
        <v/>
      </c>
      <c r="J162" s="85" t="str">
        <f>IF('Vendor Data entry'!CM163="","",'Vendor Data entry'!CM163)</f>
        <v/>
      </c>
      <c r="U162" s="85" t="str">
        <f>IF('External Stak. data entry'!D163="","",'External Stak. data entry'!D163)</f>
        <v/>
      </c>
      <c r="V162" s="85" t="str">
        <f>IF('External Stak. data entry'!E163="","",'External Stak. data entry'!E163)</f>
        <v/>
      </c>
      <c r="W162" s="85" t="str">
        <f>IF('External Stak. data entry'!F163="","",'External Stak. data entry'!F163)</f>
        <v/>
      </c>
      <c r="X162" s="85" t="str">
        <f>IF('External Stak. data entry'!G163="","",'External Stak. data entry'!G163)</f>
        <v/>
      </c>
      <c r="Y162" s="85" t="str">
        <f>IF('External Stak. data entry'!T163="","",'External Stak. data entry'!T163)</f>
        <v/>
      </c>
      <c r="Z162" s="85" t="str">
        <f>IF('Customer Data entry'!J163="","",'Customer Data entry'!J163)</f>
        <v/>
      </c>
      <c r="AA162" s="85" t="str">
        <f>IF('Customer Data entry'!S163="","",'Customer Data entry'!S163)</f>
        <v/>
      </c>
      <c r="AB162" s="85" t="str">
        <f>IF('Customer Data entry'!AF163="","",'Customer Data entry'!AF163)</f>
        <v/>
      </c>
    </row>
    <row r="163" spans="2:28" x14ac:dyDescent="0.25">
      <c r="B163" s="85" t="str">
        <f>IF('Vendor Data entry'!B164="","",'Vendor Data entry'!B164)</f>
        <v/>
      </c>
      <c r="C163" s="85" t="str">
        <f>IF('Vendor Data entry'!V164="","",'Vendor Data entry'!V164)</f>
        <v/>
      </c>
      <c r="D163" s="85" t="str">
        <f>IF('Vendor Data entry'!W164="","",'Vendor Data entry'!W164)</f>
        <v/>
      </c>
      <c r="E163" s="85" t="str">
        <f>IF('Vendor Data entry'!AX164="","",'Vendor Data entry'!AX164)</f>
        <v/>
      </c>
      <c r="F163" s="85" t="str">
        <f>IF('Vendor Data entry'!AY164="","",'Vendor Data entry'!AY164)</f>
        <v/>
      </c>
      <c r="G163" s="85" t="str">
        <f>IF('Vendor Data entry'!BT164="","",'Vendor Data entry'!BT164)</f>
        <v/>
      </c>
      <c r="H163" s="85" t="str">
        <f>IF('Vendor Data entry'!BU164="","",'Vendor Data entry'!BU164)</f>
        <v/>
      </c>
      <c r="I163" s="85" t="str">
        <f>IF('Vendor Data entry'!CE164="","",'Vendor Data entry'!CE164)</f>
        <v/>
      </c>
      <c r="J163" s="85" t="str">
        <f>IF('Vendor Data entry'!CM164="","",'Vendor Data entry'!CM164)</f>
        <v/>
      </c>
      <c r="U163" s="85" t="str">
        <f>IF('External Stak. data entry'!D164="","",'External Stak. data entry'!D164)</f>
        <v/>
      </c>
      <c r="V163" s="85" t="str">
        <f>IF('External Stak. data entry'!E164="","",'External Stak. data entry'!E164)</f>
        <v/>
      </c>
      <c r="W163" s="85" t="str">
        <f>IF('External Stak. data entry'!F164="","",'External Stak. data entry'!F164)</f>
        <v/>
      </c>
      <c r="X163" s="85" t="str">
        <f>IF('External Stak. data entry'!G164="","",'External Stak. data entry'!G164)</f>
        <v/>
      </c>
      <c r="Y163" s="85" t="str">
        <f>IF('External Stak. data entry'!T164="","",'External Stak. data entry'!T164)</f>
        <v/>
      </c>
      <c r="Z163" s="85" t="str">
        <f>IF('Customer Data entry'!J164="","",'Customer Data entry'!J164)</f>
        <v/>
      </c>
      <c r="AA163" s="85" t="str">
        <f>IF('Customer Data entry'!S164="","",'Customer Data entry'!S164)</f>
        <v/>
      </c>
      <c r="AB163" s="85" t="str">
        <f>IF('Customer Data entry'!AF164="","",'Customer Data entry'!AF164)</f>
        <v/>
      </c>
    </row>
    <row r="164" spans="2:28" x14ac:dyDescent="0.25">
      <c r="B164" s="85" t="str">
        <f>IF('Vendor Data entry'!B165="","",'Vendor Data entry'!B165)</f>
        <v/>
      </c>
      <c r="C164" s="85" t="str">
        <f>IF('Vendor Data entry'!V165="","",'Vendor Data entry'!V165)</f>
        <v/>
      </c>
      <c r="D164" s="85" t="str">
        <f>IF('Vendor Data entry'!W165="","",'Vendor Data entry'!W165)</f>
        <v/>
      </c>
      <c r="E164" s="85" t="str">
        <f>IF('Vendor Data entry'!AX165="","",'Vendor Data entry'!AX165)</f>
        <v/>
      </c>
      <c r="F164" s="85" t="str">
        <f>IF('Vendor Data entry'!AY165="","",'Vendor Data entry'!AY165)</f>
        <v/>
      </c>
      <c r="G164" s="85" t="str">
        <f>IF('Vendor Data entry'!BT165="","",'Vendor Data entry'!BT165)</f>
        <v/>
      </c>
      <c r="H164" s="85" t="str">
        <f>IF('Vendor Data entry'!BU165="","",'Vendor Data entry'!BU165)</f>
        <v/>
      </c>
      <c r="I164" s="85" t="str">
        <f>IF('Vendor Data entry'!CE165="","",'Vendor Data entry'!CE165)</f>
        <v/>
      </c>
      <c r="J164" s="85" t="str">
        <f>IF('Vendor Data entry'!CM165="","",'Vendor Data entry'!CM165)</f>
        <v/>
      </c>
      <c r="U164" s="85" t="str">
        <f>IF('External Stak. data entry'!D165="","",'External Stak. data entry'!D165)</f>
        <v/>
      </c>
      <c r="V164" s="85" t="str">
        <f>IF('External Stak. data entry'!E165="","",'External Stak. data entry'!E165)</f>
        <v/>
      </c>
      <c r="W164" s="85" t="str">
        <f>IF('External Stak. data entry'!F165="","",'External Stak. data entry'!F165)</f>
        <v/>
      </c>
      <c r="X164" s="85" t="str">
        <f>IF('External Stak. data entry'!G165="","",'External Stak. data entry'!G165)</f>
        <v/>
      </c>
      <c r="Y164" s="85" t="str">
        <f>IF('External Stak. data entry'!T165="","",'External Stak. data entry'!T165)</f>
        <v/>
      </c>
      <c r="Z164" s="85" t="str">
        <f>IF('Customer Data entry'!J165="","",'Customer Data entry'!J165)</f>
        <v/>
      </c>
      <c r="AA164" s="85" t="str">
        <f>IF('Customer Data entry'!S165="","",'Customer Data entry'!S165)</f>
        <v/>
      </c>
      <c r="AB164" s="85" t="str">
        <f>IF('Customer Data entry'!AF165="","",'Customer Data entry'!AF165)</f>
        <v/>
      </c>
    </row>
    <row r="165" spans="2:28" x14ac:dyDescent="0.25">
      <c r="B165" s="85" t="str">
        <f>IF('Vendor Data entry'!B166="","",'Vendor Data entry'!B166)</f>
        <v/>
      </c>
      <c r="C165" s="85" t="str">
        <f>IF('Vendor Data entry'!V166="","",'Vendor Data entry'!V166)</f>
        <v/>
      </c>
      <c r="D165" s="85" t="str">
        <f>IF('Vendor Data entry'!W166="","",'Vendor Data entry'!W166)</f>
        <v/>
      </c>
      <c r="E165" s="85" t="str">
        <f>IF('Vendor Data entry'!AX166="","",'Vendor Data entry'!AX166)</f>
        <v/>
      </c>
      <c r="F165" s="85" t="str">
        <f>IF('Vendor Data entry'!AY166="","",'Vendor Data entry'!AY166)</f>
        <v/>
      </c>
      <c r="G165" s="85" t="str">
        <f>IF('Vendor Data entry'!BT166="","",'Vendor Data entry'!BT166)</f>
        <v/>
      </c>
      <c r="H165" s="85" t="str">
        <f>IF('Vendor Data entry'!BU166="","",'Vendor Data entry'!BU166)</f>
        <v/>
      </c>
      <c r="I165" s="85" t="str">
        <f>IF('Vendor Data entry'!CE166="","",'Vendor Data entry'!CE166)</f>
        <v/>
      </c>
      <c r="J165" s="85" t="str">
        <f>IF('Vendor Data entry'!CM166="","",'Vendor Data entry'!CM166)</f>
        <v/>
      </c>
      <c r="U165" s="85" t="str">
        <f>IF('External Stak. data entry'!D166="","",'External Stak. data entry'!D166)</f>
        <v/>
      </c>
      <c r="V165" s="85" t="str">
        <f>IF('External Stak. data entry'!E166="","",'External Stak. data entry'!E166)</f>
        <v/>
      </c>
      <c r="W165" s="85" t="str">
        <f>IF('External Stak. data entry'!F166="","",'External Stak. data entry'!F166)</f>
        <v/>
      </c>
      <c r="X165" s="85" t="str">
        <f>IF('External Stak. data entry'!G166="","",'External Stak. data entry'!G166)</f>
        <v/>
      </c>
      <c r="Y165" s="85" t="str">
        <f>IF('External Stak. data entry'!T166="","",'External Stak. data entry'!T166)</f>
        <v/>
      </c>
      <c r="Z165" s="85" t="str">
        <f>IF('Customer Data entry'!J166="","",'Customer Data entry'!J166)</f>
        <v/>
      </c>
      <c r="AA165" s="85" t="str">
        <f>IF('Customer Data entry'!S166="","",'Customer Data entry'!S166)</f>
        <v/>
      </c>
      <c r="AB165" s="85" t="str">
        <f>IF('Customer Data entry'!AF166="","",'Customer Data entry'!AF166)</f>
        <v/>
      </c>
    </row>
    <row r="166" spans="2:28" x14ac:dyDescent="0.25">
      <c r="B166" s="85" t="str">
        <f>IF('Vendor Data entry'!B167="","",'Vendor Data entry'!B167)</f>
        <v/>
      </c>
      <c r="C166" s="85" t="str">
        <f>IF('Vendor Data entry'!V167="","",'Vendor Data entry'!V167)</f>
        <v/>
      </c>
      <c r="D166" s="85" t="str">
        <f>IF('Vendor Data entry'!W167="","",'Vendor Data entry'!W167)</f>
        <v/>
      </c>
      <c r="E166" s="85" t="str">
        <f>IF('Vendor Data entry'!AX167="","",'Vendor Data entry'!AX167)</f>
        <v/>
      </c>
      <c r="F166" s="85" t="str">
        <f>IF('Vendor Data entry'!AY167="","",'Vendor Data entry'!AY167)</f>
        <v/>
      </c>
      <c r="G166" s="85" t="str">
        <f>IF('Vendor Data entry'!BT167="","",'Vendor Data entry'!BT167)</f>
        <v/>
      </c>
      <c r="H166" s="85" t="str">
        <f>IF('Vendor Data entry'!BU167="","",'Vendor Data entry'!BU167)</f>
        <v/>
      </c>
      <c r="I166" s="85" t="str">
        <f>IF('Vendor Data entry'!CE167="","",'Vendor Data entry'!CE167)</f>
        <v/>
      </c>
      <c r="J166" s="85" t="str">
        <f>IF('Vendor Data entry'!CM167="","",'Vendor Data entry'!CM167)</f>
        <v/>
      </c>
      <c r="U166" s="85" t="str">
        <f>IF('External Stak. data entry'!D167="","",'External Stak. data entry'!D167)</f>
        <v/>
      </c>
      <c r="V166" s="85" t="str">
        <f>IF('External Stak. data entry'!E167="","",'External Stak. data entry'!E167)</f>
        <v/>
      </c>
      <c r="W166" s="85" t="str">
        <f>IF('External Stak. data entry'!F167="","",'External Stak. data entry'!F167)</f>
        <v/>
      </c>
      <c r="X166" s="85" t="str">
        <f>IF('External Stak. data entry'!G167="","",'External Stak. data entry'!G167)</f>
        <v/>
      </c>
      <c r="Y166" s="85" t="str">
        <f>IF('External Stak. data entry'!T167="","",'External Stak. data entry'!T167)</f>
        <v/>
      </c>
      <c r="Z166" s="85" t="str">
        <f>IF('Customer Data entry'!J167="","",'Customer Data entry'!J167)</f>
        <v/>
      </c>
      <c r="AA166" s="85" t="str">
        <f>IF('Customer Data entry'!S167="","",'Customer Data entry'!S167)</f>
        <v/>
      </c>
      <c r="AB166" s="85" t="str">
        <f>IF('Customer Data entry'!AF167="","",'Customer Data entry'!AF167)</f>
        <v/>
      </c>
    </row>
    <row r="167" spans="2:28" x14ac:dyDescent="0.25">
      <c r="B167" s="85" t="str">
        <f>IF('Vendor Data entry'!B168="","",'Vendor Data entry'!B168)</f>
        <v/>
      </c>
      <c r="C167" s="85" t="str">
        <f>IF('Vendor Data entry'!V168="","",'Vendor Data entry'!V168)</f>
        <v/>
      </c>
      <c r="D167" s="85" t="str">
        <f>IF('Vendor Data entry'!W168="","",'Vendor Data entry'!W168)</f>
        <v/>
      </c>
      <c r="E167" s="85" t="str">
        <f>IF('Vendor Data entry'!AX168="","",'Vendor Data entry'!AX168)</f>
        <v/>
      </c>
      <c r="F167" s="85" t="str">
        <f>IF('Vendor Data entry'!AY168="","",'Vendor Data entry'!AY168)</f>
        <v/>
      </c>
      <c r="G167" s="85" t="str">
        <f>IF('Vendor Data entry'!BT168="","",'Vendor Data entry'!BT168)</f>
        <v/>
      </c>
      <c r="H167" s="85" t="str">
        <f>IF('Vendor Data entry'!BU168="","",'Vendor Data entry'!BU168)</f>
        <v/>
      </c>
      <c r="I167" s="85" t="str">
        <f>IF('Vendor Data entry'!CE168="","",'Vendor Data entry'!CE168)</f>
        <v/>
      </c>
      <c r="J167" s="85" t="str">
        <f>IF('Vendor Data entry'!CM168="","",'Vendor Data entry'!CM168)</f>
        <v/>
      </c>
      <c r="U167" s="85" t="str">
        <f>IF('External Stak. data entry'!D168="","",'External Stak. data entry'!D168)</f>
        <v/>
      </c>
      <c r="V167" s="85" t="str">
        <f>IF('External Stak. data entry'!E168="","",'External Stak. data entry'!E168)</f>
        <v/>
      </c>
      <c r="W167" s="85" t="str">
        <f>IF('External Stak. data entry'!F168="","",'External Stak. data entry'!F168)</f>
        <v/>
      </c>
      <c r="X167" s="85" t="str">
        <f>IF('External Stak. data entry'!G168="","",'External Stak. data entry'!G168)</f>
        <v/>
      </c>
      <c r="Y167" s="85" t="str">
        <f>IF('External Stak. data entry'!T168="","",'External Stak. data entry'!T168)</f>
        <v/>
      </c>
      <c r="Z167" s="85" t="str">
        <f>IF('Customer Data entry'!J168="","",'Customer Data entry'!J168)</f>
        <v/>
      </c>
      <c r="AA167" s="85" t="str">
        <f>IF('Customer Data entry'!S168="","",'Customer Data entry'!S168)</f>
        <v/>
      </c>
      <c r="AB167" s="85" t="str">
        <f>IF('Customer Data entry'!AF168="","",'Customer Data entry'!AF168)</f>
        <v/>
      </c>
    </row>
    <row r="168" spans="2:28" x14ac:dyDescent="0.25">
      <c r="B168" s="85" t="str">
        <f>IF('Vendor Data entry'!B169="","",'Vendor Data entry'!B169)</f>
        <v/>
      </c>
      <c r="C168" s="85" t="str">
        <f>IF('Vendor Data entry'!V169="","",'Vendor Data entry'!V169)</f>
        <v/>
      </c>
      <c r="D168" s="85" t="str">
        <f>IF('Vendor Data entry'!W169="","",'Vendor Data entry'!W169)</f>
        <v/>
      </c>
      <c r="E168" s="85" t="str">
        <f>IF('Vendor Data entry'!AX169="","",'Vendor Data entry'!AX169)</f>
        <v/>
      </c>
      <c r="F168" s="85" t="str">
        <f>IF('Vendor Data entry'!AY169="","",'Vendor Data entry'!AY169)</f>
        <v/>
      </c>
      <c r="G168" s="85" t="str">
        <f>IF('Vendor Data entry'!BT169="","",'Vendor Data entry'!BT169)</f>
        <v/>
      </c>
      <c r="H168" s="85" t="str">
        <f>IF('Vendor Data entry'!BU169="","",'Vendor Data entry'!BU169)</f>
        <v/>
      </c>
      <c r="I168" s="85" t="str">
        <f>IF('Vendor Data entry'!CE169="","",'Vendor Data entry'!CE169)</f>
        <v/>
      </c>
      <c r="J168" s="85" t="str">
        <f>IF('Vendor Data entry'!CM169="","",'Vendor Data entry'!CM169)</f>
        <v/>
      </c>
      <c r="U168" s="85" t="str">
        <f>IF('External Stak. data entry'!D169="","",'External Stak. data entry'!D169)</f>
        <v/>
      </c>
      <c r="V168" s="85" t="str">
        <f>IF('External Stak. data entry'!E169="","",'External Stak. data entry'!E169)</f>
        <v/>
      </c>
      <c r="W168" s="85" t="str">
        <f>IF('External Stak. data entry'!F169="","",'External Stak. data entry'!F169)</f>
        <v/>
      </c>
      <c r="X168" s="85" t="str">
        <f>IF('External Stak. data entry'!G169="","",'External Stak. data entry'!G169)</f>
        <v/>
      </c>
      <c r="Y168" s="85" t="str">
        <f>IF('External Stak. data entry'!T169="","",'External Stak. data entry'!T169)</f>
        <v/>
      </c>
      <c r="Z168" s="85" t="str">
        <f>IF('Customer Data entry'!J169="","",'Customer Data entry'!J169)</f>
        <v/>
      </c>
      <c r="AA168" s="85" t="str">
        <f>IF('Customer Data entry'!S169="","",'Customer Data entry'!S169)</f>
        <v/>
      </c>
      <c r="AB168" s="85" t="str">
        <f>IF('Customer Data entry'!AF169="","",'Customer Data entry'!AF169)</f>
        <v/>
      </c>
    </row>
    <row r="169" spans="2:28" x14ac:dyDescent="0.25">
      <c r="B169" s="85" t="str">
        <f>IF('Vendor Data entry'!B170="","",'Vendor Data entry'!B170)</f>
        <v/>
      </c>
      <c r="C169" s="85" t="str">
        <f>IF('Vendor Data entry'!V170="","",'Vendor Data entry'!V170)</f>
        <v/>
      </c>
      <c r="D169" s="85" t="str">
        <f>IF('Vendor Data entry'!W170="","",'Vendor Data entry'!W170)</f>
        <v/>
      </c>
      <c r="E169" s="85" t="str">
        <f>IF('Vendor Data entry'!AX170="","",'Vendor Data entry'!AX170)</f>
        <v/>
      </c>
      <c r="F169" s="85" t="str">
        <f>IF('Vendor Data entry'!AY170="","",'Vendor Data entry'!AY170)</f>
        <v/>
      </c>
      <c r="G169" s="85" t="str">
        <f>IF('Vendor Data entry'!BT170="","",'Vendor Data entry'!BT170)</f>
        <v/>
      </c>
      <c r="H169" s="85" t="str">
        <f>IF('Vendor Data entry'!BU170="","",'Vendor Data entry'!BU170)</f>
        <v/>
      </c>
      <c r="I169" s="85" t="str">
        <f>IF('Vendor Data entry'!CE170="","",'Vendor Data entry'!CE170)</f>
        <v/>
      </c>
      <c r="J169" s="85" t="str">
        <f>IF('Vendor Data entry'!CM170="","",'Vendor Data entry'!CM170)</f>
        <v/>
      </c>
      <c r="U169" s="85" t="str">
        <f>IF('External Stak. data entry'!D170="","",'External Stak. data entry'!D170)</f>
        <v/>
      </c>
      <c r="V169" s="85" t="str">
        <f>IF('External Stak. data entry'!E170="","",'External Stak. data entry'!E170)</f>
        <v/>
      </c>
      <c r="W169" s="85" t="str">
        <f>IF('External Stak. data entry'!F170="","",'External Stak. data entry'!F170)</f>
        <v/>
      </c>
      <c r="X169" s="85" t="str">
        <f>IF('External Stak. data entry'!G170="","",'External Stak. data entry'!G170)</f>
        <v/>
      </c>
      <c r="Y169" s="85" t="str">
        <f>IF('External Stak. data entry'!T170="","",'External Stak. data entry'!T170)</f>
        <v/>
      </c>
      <c r="Z169" s="85" t="str">
        <f>IF('Customer Data entry'!J170="","",'Customer Data entry'!J170)</f>
        <v/>
      </c>
      <c r="AA169" s="85" t="str">
        <f>IF('Customer Data entry'!S170="","",'Customer Data entry'!S170)</f>
        <v/>
      </c>
      <c r="AB169" s="85" t="str">
        <f>IF('Customer Data entry'!AF170="","",'Customer Data entry'!AF170)</f>
        <v/>
      </c>
    </row>
    <row r="170" spans="2:28" x14ac:dyDescent="0.25">
      <c r="B170" s="85" t="str">
        <f>IF('Vendor Data entry'!B171="","",'Vendor Data entry'!B171)</f>
        <v/>
      </c>
      <c r="C170" s="85" t="str">
        <f>IF('Vendor Data entry'!V171="","",'Vendor Data entry'!V171)</f>
        <v/>
      </c>
      <c r="D170" s="85" t="str">
        <f>IF('Vendor Data entry'!W171="","",'Vendor Data entry'!W171)</f>
        <v/>
      </c>
      <c r="E170" s="85" t="str">
        <f>IF('Vendor Data entry'!AX171="","",'Vendor Data entry'!AX171)</f>
        <v/>
      </c>
      <c r="F170" s="85" t="str">
        <f>IF('Vendor Data entry'!AY171="","",'Vendor Data entry'!AY171)</f>
        <v/>
      </c>
      <c r="G170" s="85" t="str">
        <f>IF('Vendor Data entry'!BT171="","",'Vendor Data entry'!BT171)</f>
        <v/>
      </c>
      <c r="H170" s="85" t="str">
        <f>IF('Vendor Data entry'!BU171="","",'Vendor Data entry'!BU171)</f>
        <v/>
      </c>
      <c r="I170" s="85" t="str">
        <f>IF('Vendor Data entry'!CE171="","",'Vendor Data entry'!CE171)</f>
        <v/>
      </c>
      <c r="J170" s="85" t="str">
        <f>IF('Vendor Data entry'!CM171="","",'Vendor Data entry'!CM171)</f>
        <v/>
      </c>
      <c r="U170" s="85" t="str">
        <f>IF('External Stak. data entry'!D171="","",'External Stak. data entry'!D171)</f>
        <v/>
      </c>
      <c r="V170" s="85" t="str">
        <f>IF('External Stak. data entry'!E171="","",'External Stak. data entry'!E171)</f>
        <v/>
      </c>
      <c r="W170" s="85" t="str">
        <f>IF('External Stak. data entry'!F171="","",'External Stak. data entry'!F171)</f>
        <v/>
      </c>
      <c r="X170" s="85" t="str">
        <f>IF('External Stak. data entry'!G171="","",'External Stak. data entry'!G171)</f>
        <v/>
      </c>
      <c r="Y170" s="85" t="str">
        <f>IF('External Stak. data entry'!T171="","",'External Stak. data entry'!T171)</f>
        <v/>
      </c>
      <c r="Z170" s="85" t="str">
        <f>IF('Customer Data entry'!J171="","",'Customer Data entry'!J171)</f>
        <v/>
      </c>
      <c r="AA170" s="85" t="str">
        <f>IF('Customer Data entry'!S171="","",'Customer Data entry'!S171)</f>
        <v/>
      </c>
      <c r="AB170" s="85" t="str">
        <f>IF('Customer Data entry'!AF171="","",'Customer Data entry'!AF171)</f>
        <v/>
      </c>
    </row>
    <row r="171" spans="2:28" x14ac:dyDescent="0.25">
      <c r="B171" s="85" t="str">
        <f>IF('Vendor Data entry'!B172="","",'Vendor Data entry'!B172)</f>
        <v/>
      </c>
      <c r="C171" s="85" t="str">
        <f>IF('Vendor Data entry'!V172="","",'Vendor Data entry'!V172)</f>
        <v/>
      </c>
      <c r="D171" s="85" t="str">
        <f>IF('Vendor Data entry'!W172="","",'Vendor Data entry'!W172)</f>
        <v/>
      </c>
      <c r="E171" s="85" t="str">
        <f>IF('Vendor Data entry'!AX172="","",'Vendor Data entry'!AX172)</f>
        <v/>
      </c>
      <c r="F171" s="85" t="str">
        <f>IF('Vendor Data entry'!AY172="","",'Vendor Data entry'!AY172)</f>
        <v/>
      </c>
      <c r="G171" s="85" t="str">
        <f>IF('Vendor Data entry'!BT172="","",'Vendor Data entry'!BT172)</f>
        <v/>
      </c>
      <c r="H171" s="85" t="str">
        <f>IF('Vendor Data entry'!BU172="","",'Vendor Data entry'!BU172)</f>
        <v/>
      </c>
      <c r="I171" s="85" t="str">
        <f>IF('Vendor Data entry'!CE172="","",'Vendor Data entry'!CE172)</f>
        <v/>
      </c>
      <c r="J171" s="85" t="str">
        <f>IF('Vendor Data entry'!CM172="","",'Vendor Data entry'!CM172)</f>
        <v/>
      </c>
      <c r="U171" s="85" t="str">
        <f>IF('External Stak. data entry'!D172="","",'External Stak. data entry'!D172)</f>
        <v/>
      </c>
      <c r="V171" s="85" t="str">
        <f>IF('External Stak. data entry'!E172="","",'External Stak. data entry'!E172)</f>
        <v/>
      </c>
      <c r="W171" s="85" t="str">
        <f>IF('External Stak. data entry'!F172="","",'External Stak. data entry'!F172)</f>
        <v/>
      </c>
      <c r="X171" s="85" t="str">
        <f>IF('External Stak. data entry'!G172="","",'External Stak. data entry'!G172)</f>
        <v/>
      </c>
      <c r="Y171" s="85" t="str">
        <f>IF('External Stak. data entry'!T172="","",'External Stak. data entry'!T172)</f>
        <v/>
      </c>
      <c r="Z171" s="85" t="str">
        <f>IF('Customer Data entry'!J172="","",'Customer Data entry'!J172)</f>
        <v/>
      </c>
      <c r="AA171" s="85" t="str">
        <f>IF('Customer Data entry'!S172="","",'Customer Data entry'!S172)</f>
        <v/>
      </c>
      <c r="AB171" s="85" t="str">
        <f>IF('Customer Data entry'!AF172="","",'Customer Data entry'!AF172)</f>
        <v/>
      </c>
    </row>
    <row r="172" spans="2:28" x14ac:dyDescent="0.25">
      <c r="B172" s="85" t="str">
        <f>IF('Vendor Data entry'!B173="","",'Vendor Data entry'!B173)</f>
        <v/>
      </c>
      <c r="C172" s="85" t="str">
        <f>IF('Vendor Data entry'!V173="","",'Vendor Data entry'!V173)</f>
        <v/>
      </c>
      <c r="D172" s="85" t="str">
        <f>IF('Vendor Data entry'!W173="","",'Vendor Data entry'!W173)</f>
        <v/>
      </c>
      <c r="E172" s="85" t="str">
        <f>IF('Vendor Data entry'!AX173="","",'Vendor Data entry'!AX173)</f>
        <v/>
      </c>
      <c r="F172" s="85" t="str">
        <f>IF('Vendor Data entry'!AY173="","",'Vendor Data entry'!AY173)</f>
        <v/>
      </c>
      <c r="G172" s="85" t="str">
        <f>IF('Vendor Data entry'!BT173="","",'Vendor Data entry'!BT173)</f>
        <v/>
      </c>
      <c r="H172" s="85" t="str">
        <f>IF('Vendor Data entry'!BU173="","",'Vendor Data entry'!BU173)</f>
        <v/>
      </c>
      <c r="I172" s="85" t="str">
        <f>IF('Vendor Data entry'!CE173="","",'Vendor Data entry'!CE173)</f>
        <v/>
      </c>
      <c r="J172" s="85" t="str">
        <f>IF('Vendor Data entry'!CM173="","",'Vendor Data entry'!CM173)</f>
        <v/>
      </c>
      <c r="U172" s="85" t="str">
        <f>IF('External Stak. data entry'!D173="","",'External Stak. data entry'!D173)</f>
        <v/>
      </c>
      <c r="V172" s="85" t="str">
        <f>IF('External Stak. data entry'!E173="","",'External Stak. data entry'!E173)</f>
        <v/>
      </c>
      <c r="W172" s="85" t="str">
        <f>IF('External Stak. data entry'!F173="","",'External Stak. data entry'!F173)</f>
        <v/>
      </c>
      <c r="X172" s="85" t="str">
        <f>IF('External Stak. data entry'!G173="","",'External Stak. data entry'!G173)</f>
        <v/>
      </c>
      <c r="Y172" s="85" t="str">
        <f>IF('External Stak. data entry'!T173="","",'External Stak. data entry'!T173)</f>
        <v/>
      </c>
      <c r="Z172" s="85" t="str">
        <f>IF('Customer Data entry'!J173="","",'Customer Data entry'!J173)</f>
        <v/>
      </c>
      <c r="AA172" s="85" t="str">
        <f>IF('Customer Data entry'!S173="","",'Customer Data entry'!S173)</f>
        <v/>
      </c>
      <c r="AB172" s="85" t="str">
        <f>IF('Customer Data entry'!AF173="","",'Customer Data entry'!AF173)</f>
        <v/>
      </c>
    </row>
    <row r="173" spans="2:28" x14ac:dyDescent="0.25">
      <c r="B173" s="85" t="str">
        <f>IF('Vendor Data entry'!B174="","",'Vendor Data entry'!B174)</f>
        <v/>
      </c>
      <c r="C173" s="85" t="str">
        <f>IF('Vendor Data entry'!V174="","",'Vendor Data entry'!V174)</f>
        <v/>
      </c>
      <c r="D173" s="85" t="str">
        <f>IF('Vendor Data entry'!W174="","",'Vendor Data entry'!W174)</f>
        <v/>
      </c>
      <c r="E173" s="85" t="str">
        <f>IF('Vendor Data entry'!AX174="","",'Vendor Data entry'!AX174)</f>
        <v/>
      </c>
      <c r="F173" s="85" t="str">
        <f>IF('Vendor Data entry'!AY174="","",'Vendor Data entry'!AY174)</f>
        <v/>
      </c>
      <c r="G173" s="85" t="str">
        <f>IF('Vendor Data entry'!BT174="","",'Vendor Data entry'!BT174)</f>
        <v/>
      </c>
      <c r="H173" s="85" t="str">
        <f>IF('Vendor Data entry'!BU174="","",'Vendor Data entry'!BU174)</f>
        <v/>
      </c>
      <c r="I173" s="85" t="str">
        <f>IF('Vendor Data entry'!CE174="","",'Vendor Data entry'!CE174)</f>
        <v/>
      </c>
      <c r="J173" s="85" t="str">
        <f>IF('Vendor Data entry'!CM174="","",'Vendor Data entry'!CM174)</f>
        <v/>
      </c>
      <c r="U173" s="85" t="str">
        <f>IF('External Stak. data entry'!D174="","",'External Stak. data entry'!D174)</f>
        <v/>
      </c>
      <c r="V173" s="85" t="str">
        <f>IF('External Stak. data entry'!E174="","",'External Stak. data entry'!E174)</f>
        <v/>
      </c>
      <c r="W173" s="85" t="str">
        <f>IF('External Stak. data entry'!F174="","",'External Stak. data entry'!F174)</f>
        <v/>
      </c>
      <c r="X173" s="85" t="str">
        <f>IF('External Stak. data entry'!G174="","",'External Stak. data entry'!G174)</f>
        <v/>
      </c>
      <c r="Y173" s="85" t="str">
        <f>IF('External Stak. data entry'!T174="","",'External Stak. data entry'!T174)</f>
        <v/>
      </c>
      <c r="Z173" s="85" t="str">
        <f>IF('Customer Data entry'!J174="","",'Customer Data entry'!J174)</f>
        <v/>
      </c>
      <c r="AA173" s="85" t="str">
        <f>IF('Customer Data entry'!S174="","",'Customer Data entry'!S174)</f>
        <v/>
      </c>
      <c r="AB173" s="85" t="str">
        <f>IF('Customer Data entry'!AF174="","",'Customer Data entry'!AF174)</f>
        <v/>
      </c>
    </row>
    <row r="174" spans="2:28" x14ac:dyDescent="0.25">
      <c r="B174" s="85" t="str">
        <f>IF('Vendor Data entry'!B175="","",'Vendor Data entry'!B175)</f>
        <v/>
      </c>
      <c r="C174" s="85" t="str">
        <f>IF('Vendor Data entry'!V175="","",'Vendor Data entry'!V175)</f>
        <v/>
      </c>
      <c r="D174" s="85" t="str">
        <f>IF('Vendor Data entry'!W175="","",'Vendor Data entry'!W175)</f>
        <v/>
      </c>
      <c r="E174" s="85" t="str">
        <f>IF('Vendor Data entry'!AX175="","",'Vendor Data entry'!AX175)</f>
        <v/>
      </c>
      <c r="F174" s="85" t="str">
        <f>IF('Vendor Data entry'!AY175="","",'Vendor Data entry'!AY175)</f>
        <v/>
      </c>
      <c r="G174" s="85" t="str">
        <f>IF('Vendor Data entry'!BT175="","",'Vendor Data entry'!BT175)</f>
        <v/>
      </c>
      <c r="H174" s="85" t="str">
        <f>IF('Vendor Data entry'!BU175="","",'Vendor Data entry'!BU175)</f>
        <v/>
      </c>
      <c r="I174" s="85" t="str">
        <f>IF('Vendor Data entry'!CE175="","",'Vendor Data entry'!CE175)</f>
        <v/>
      </c>
      <c r="J174" s="85" t="str">
        <f>IF('Vendor Data entry'!CM175="","",'Vendor Data entry'!CM175)</f>
        <v/>
      </c>
      <c r="U174" s="85" t="str">
        <f>IF('External Stak. data entry'!D175="","",'External Stak. data entry'!D175)</f>
        <v/>
      </c>
      <c r="V174" s="85" t="str">
        <f>IF('External Stak. data entry'!E175="","",'External Stak. data entry'!E175)</f>
        <v/>
      </c>
      <c r="W174" s="85" t="str">
        <f>IF('External Stak. data entry'!F175="","",'External Stak. data entry'!F175)</f>
        <v/>
      </c>
      <c r="X174" s="85" t="str">
        <f>IF('External Stak. data entry'!G175="","",'External Stak. data entry'!G175)</f>
        <v/>
      </c>
      <c r="Y174" s="85" t="str">
        <f>IF('External Stak. data entry'!T175="","",'External Stak. data entry'!T175)</f>
        <v/>
      </c>
      <c r="Z174" s="85" t="str">
        <f>IF('Customer Data entry'!J175="","",'Customer Data entry'!J175)</f>
        <v/>
      </c>
      <c r="AA174" s="85" t="str">
        <f>IF('Customer Data entry'!S175="","",'Customer Data entry'!S175)</f>
        <v/>
      </c>
      <c r="AB174" s="85" t="str">
        <f>IF('Customer Data entry'!AF175="","",'Customer Data entry'!AF175)</f>
        <v/>
      </c>
    </row>
    <row r="175" spans="2:28" x14ac:dyDescent="0.25">
      <c r="B175" s="85" t="str">
        <f>IF('Vendor Data entry'!B176="","",'Vendor Data entry'!B176)</f>
        <v/>
      </c>
      <c r="C175" s="85" t="str">
        <f>IF('Vendor Data entry'!V176="","",'Vendor Data entry'!V176)</f>
        <v/>
      </c>
      <c r="D175" s="85" t="str">
        <f>IF('Vendor Data entry'!W176="","",'Vendor Data entry'!W176)</f>
        <v/>
      </c>
      <c r="E175" s="85" t="str">
        <f>IF('Vendor Data entry'!AX176="","",'Vendor Data entry'!AX176)</f>
        <v/>
      </c>
      <c r="F175" s="85" t="str">
        <f>IF('Vendor Data entry'!AY176="","",'Vendor Data entry'!AY176)</f>
        <v/>
      </c>
      <c r="G175" s="85" t="str">
        <f>IF('Vendor Data entry'!BT176="","",'Vendor Data entry'!BT176)</f>
        <v/>
      </c>
      <c r="H175" s="85" t="str">
        <f>IF('Vendor Data entry'!BU176="","",'Vendor Data entry'!BU176)</f>
        <v/>
      </c>
      <c r="I175" s="85" t="str">
        <f>IF('Vendor Data entry'!CE176="","",'Vendor Data entry'!CE176)</f>
        <v/>
      </c>
      <c r="J175" s="85" t="str">
        <f>IF('Vendor Data entry'!CM176="","",'Vendor Data entry'!CM176)</f>
        <v/>
      </c>
      <c r="U175" s="85" t="str">
        <f>IF('External Stak. data entry'!D176="","",'External Stak. data entry'!D176)</f>
        <v/>
      </c>
      <c r="V175" s="85" t="str">
        <f>IF('External Stak. data entry'!E176="","",'External Stak. data entry'!E176)</f>
        <v/>
      </c>
      <c r="W175" s="85" t="str">
        <f>IF('External Stak. data entry'!F176="","",'External Stak. data entry'!F176)</f>
        <v/>
      </c>
      <c r="X175" s="85" t="str">
        <f>IF('External Stak. data entry'!G176="","",'External Stak. data entry'!G176)</f>
        <v/>
      </c>
      <c r="Y175" s="85" t="str">
        <f>IF('External Stak. data entry'!T176="","",'External Stak. data entry'!T176)</f>
        <v/>
      </c>
      <c r="Z175" s="85" t="str">
        <f>IF('Customer Data entry'!J176="","",'Customer Data entry'!J176)</f>
        <v/>
      </c>
      <c r="AA175" s="85" t="str">
        <f>IF('Customer Data entry'!S176="","",'Customer Data entry'!S176)</f>
        <v/>
      </c>
      <c r="AB175" s="85" t="str">
        <f>IF('Customer Data entry'!AF176="","",'Customer Data entry'!AF176)</f>
        <v/>
      </c>
    </row>
    <row r="176" spans="2:28" x14ac:dyDescent="0.25">
      <c r="B176" s="85" t="str">
        <f>IF('Vendor Data entry'!B177="","",'Vendor Data entry'!B177)</f>
        <v/>
      </c>
      <c r="C176" s="85" t="str">
        <f>IF('Vendor Data entry'!V177="","",'Vendor Data entry'!V177)</f>
        <v/>
      </c>
      <c r="D176" s="85" t="str">
        <f>IF('Vendor Data entry'!W177="","",'Vendor Data entry'!W177)</f>
        <v/>
      </c>
      <c r="E176" s="85" t="str">
        <f>IF('Vendor Data entry'!AX177="","",'Vendor Data entry'!AX177)</f>
        <v/>
      </c>
      <c r="F176" s="85" t="str">
        <f>IF('Vendor Data entry'!AY177="","",'Vendor Data entry'!AY177)</f>
        <v/>
      </c>
      <c r="G176" s="85" t="str">
        <f>IF('Vendor Data entry'!BT177="","",'Vendor Data entry'!BT177)</f>
        <v/>
      </c>
      <c r="H176" s="85" t="str">
        <f>IF('Vendor Data entry'!BU177="","",'Vendor Data entry'!BU177)</f>
        <v/>
      </c>
      <c r="I176" s="85" t="str">
        <f>IF('Vendor Data entry'!CE177="","",'Vendor Data entry'!CE177)</f>
        <v/>
      </c>
      <c r="J176" s="85" t="str">
        <f>IF('Vendor Data entry'!CM177="","",'Vendor Data entry'!CM177)</f>
        <v/>
      </c>
      <c r="U176" s="85" t="str">
        <f>IF('External Stak. data entry'!D177="","",'External Stak. data entry'!D177)</f>
        <v/>
      </c>
      <c r="V176" s="85" t="str">
        <f>IF('External Stak. data entry'!E177="","",'External Stak. data entry'!E177)</f>
        <v/>
      </c>
      <c r="W176" s="85" t="str">
        <f>IF('External Stak. data entry'!F177="","",'External Stak. data entry'!F177)</f>
        <v/>
      </c>
      <c r="X176" s="85" t="str">
        <f>IF('External Stak. data entry'!G177="","",'External Stak. data entry'!G177)</f>
        <v/>
      </c>
      <c r="Y176" s="85" t="str">
        <f>IF('External Stak. data entry'!T177="","",'External Stak. data entry'!T177)</f>
        <v/>
      </c>
      <c r="Z176" s="85" t="str">
        <f>IF('Customer Data entry'!J177="","",'Customer Data entry'!J177)</f>
        <v/>
      </c>
      <c r="AA176" s="85" t="str">
        <f>IF('Customer Data entry'!S177="","",'Customer Data entry'!S177)</f>
        <v/>
      </c>
      <c r="AB176" s="85" t="str">
        <f>IF('Customer Data entry'!AF177="","",'Customer Data entry'!AF177)</f>
        <v/>
      </c>
    </row>
    <row r="177" spans="2:28" x14ac:dyDescent="0.25">
      <c r="B177" s="85" t="str">
        <f>IF('Vendor Data entry'!B178="","",'Vendor Data entry'!B178)</f>
        <v/>
      </c>
      <c r="C177" s="85" t="str">
        <f>IF('Vendor Data entry'!V178="","",'Vendor Data entry'!V178)</f>
        <v/>
      </c>
      <c r="D177" s="85" t="str">
        <f>IF('Vendor Data entry'!W178="","",'Vendor Data entry'!W178)</f>
        <v/>
      </c>
      <c r="E177" s="85" t="str">
        <f>IF('Vendor Data entry'!AX178="","",'Vendor Data entry'!AX178)</f>
        <v/>
      </c>
      <c r="F177" s="85" t="str">
        <f>IF('Vendor Data entry'!AY178="","",'Vendor Data entry'!AY178)</f>
        <v/>
      </c>
      <c r="G177" s="85" t="str">
        <f>IF('Vendor Data entry'!BT178="","",'Vendor Data entry'!BT178)</f>
        <v/>
      </c>
      <c r="H177" s="85" t="str">
        <f>IF('Vendor Data entry'!BU178="","",'Vendor Data entry'!BU178)</f>
        <v/>
      </c>
      <c r="I177" s="85" t="str">
        <f>IF('Vendor Data entry'!CE178="","",'Vendor Data entry'!CE178)</f>
        <v/>
      </c>
      <c r="J177" s="85" t="str">
        <f>IF('Vendor Data entry'!CM178="","",'Vendor Data entry'!CM178)</f>
        <v/>
      </c>
      <c r="U177" s="85" t="str">
        <f>IF('External Stak. data entry'!D178="","",'External Stak. data entry'!D178)</f>
        <v/>
      </c>
      <c r="V177" s="85" t="str">
        <f>IF('External Stak. data entry'!E178="","",'External Stak. data entry'!E178)</f>
        <v/>
      </c>
      <c r="W177" s="85" t="str">
        <f>IF('External Stak. data entry'!F178="","",'External Stak. data entry'!F178)</f>
        <v/>
      </c>
      <c r="X177" s="85" t="str">
        <f>IF('External Stak. data entry'!G178="","",'External Stak. data entry'!G178)</f>
        <v/>
      </c>
      <c r="Y177" s="85" t="str">
        <f>IF('External Stak. data entry'!T178="","",'External Stak. data entry'!T178)</f>
        <v/>
      </c>
      <c r="Z177" s="85" t="str">
        <f>IF('Customer Data entry'!J178="","",'Customer Data entry'!J178)</f>
        <v/>
      </c>
      <c r="AA177" s="85" t="str">
        <f>IF('Customer Data entry'!S178="","",'Customer Data entry'!S178)</f>
        <v/>
      </c>
      <c r="AB177" s="85" t="str">
        <f>IF('Customer Data entry'!AF178="","",'Customer Data entry'!AF178)</f>
        <v/>
      </c>
    </row>
    <row r="178" spans="2:28" x14ac:dyDescent="0.25">
      <c r="B178" s="85" t="str">
        <f>IF('Vendor Data entry'!B179="","",'Vendor Data entry'!B179)</f>
        <v/>
      </c>
      <c r="C178" s="85" t="str">
        <f>IF('Vendor Data entry'!V179="","",'Vendor Data entry'!V179)</f>
        <v/>
      </c>
      <c r="D178" s="85" t="str">
        <f>IF('Vendor Data entry'!W179="","",'Vendor Data entry'!W179)</f>
        <v/>
      </c>
      <c r="E178" s="85" t="str">
        <f>IF('Vendor Data entry'!AX179="","",'Vendor Data entry'!AX179)</f>
        <v/>
      </c>
      <c r="F178" s="85" t="str">
        <f>IF('Vendor Data entry'!AY179="","",'Vendor Data entry'!AY179)</f>
        <v/>
      </c>
      <c r="G178" s="85" t="str">
        <f>IF('Vendor Data entry'!BT179="","",'Vendor Data entry'!BT179)</f>
        <v/>
      </c>
      <c r="H178" s="85" t="str">
        <f>IF('Vendor Data entry'!BU179="","",'Vendor Data entry'!BU179)</f>
        <v/>
      </c>
      <c r="I178" s="85" t="str">
        <f>IF('Vendor Data entry'!CE179="","",'Vendor Data entry'!CE179)</f>
        <v/>
      </c>
      <c r="J178" s="85" t="str">
        <f>IF('Vendor Data entry'!CM179="","",'Vendor Data entry'!CM179)</f>
        <v/>
      </c>
      <c r="U178" s="85" t="str">
        <f>IF('External Stak. data entry'!D179="","",'External Stak. data entry'!D179)</f>
        <v/>
      </c>
      <c r="V178" s="85" t="str">
        <f>IF('External Stak. data entry'!E179="","",'External Stak. data entry'!E179)</f>
        <v/>
      </c>
      <c r="W178" s="85" t="str">
        <f>IF('External Stak. data entry'!F179="","",'External Stak. data entry'!F179)</f>
        <v/>
      </c>
      <c r="X178" s="85" t="str">
        <f>IF('External Stak. data entry'!G179="","",'External Stak. data entry'!G179)</f>
        <v/>
      </c>
      <c r="Y178" s="85" t="str">
        <f>IF('External Stak. data entry'!T179="","",'External Stak. data entry'!T179)</f>
        <v/>
      </c>
      <c r="Z178" s="85" t="str">
        <f>IF('Customer Data entry'!J179="","",'Customer Data entry'!J179)</f>
        <v/>
      </c>
      <c r="AA178" s="85" t="str">
        <f>IF('Customer Data entry'!S179="","",'Customer Data entry'!S179)</f>
        <v/>
      </c>
      <c r="AB178" s="85" t="str">
        <f>IF('Customer Data entry'!AF179="","",'Customer Data entry'!AF179)</f>
        <v/>
      </c>
    </row>
    <row r="179" spans="2:28" x14ac:dyDescent="0.25">
      <c r="B179" s="85" t="str">
        <f>IF('Vendor Data entry'!B180="","",'Vendor Data entry'!B180)</f>
        <v/>
      </c>
      <c r="C179" s="85" t="str">
        <f>IF('Vendor Data entry'!V180="","",'Vendor Data entry'!V180)</f>
        <v/>
      </c>
      <c r="D179" s="85" t="str">
        <f>IF('Vendor Data entry'!W180="","",'Vendor Data entry'!W180)</f>
        <v/>
      </c>
      <c r="E179" s="85" t="str">
        <f>IF('Vendor Data entry'!AX180="","",'Vendor Data entry'!AX180)</f>
        <v/>
      </c>
      <c r="F179" s="85" t="str">
        <f>IF('Vendor Data entry'!AY180="","",'Vendor Data entry'!AY180)</f>
        <v/>
      </c>
      <c r="G179" s="85" t="str">
        <f>IF('Vendor Data entry'!BT180="","",'Vendor Data entry'!BT180)</f>
        <v/>
      </c>
      <c r="H179" s="85" t="str">
        <f>IF('Vendor Data entry'!BU180="","",'Vendor Data entry'!BU180)</f>
        <v/>
      </c>
      <c r="I179" s="85" t="str">
        <f>IF('Vendor Data entry'!CE180="","",'Vendor Data entry'!CE180)</f>
        <v/>
      </c>
      <c r="J179" s="85" t="str">
        <f>IF('Vendor Data entry'!CM180="","",'Vendor Data entry'!CM180)</f>
        <v/>
      </c>
      <c r="U179" s="85" t="str">
        <f>IF('External Stak. data entry'!D180="","",'External Stak. data entry'!D180)</f>
        <v/>
      </c>
      <c r="V179" s="85" t="str">
        <f>IF('External Stak. data entry'!E180="","",'External Stak. data entry'!E180)</f>
        <v/>
      </c>
      <c r="W179" s="85" t="str">
        <f>IF('External Stak. data entry'!F180="","",'External Stak. data entry'!F180)</f>
        <v/>
      </c>
      <c r="X179" s="85" t="str">
        <f>IF('External Stak. data entry'!G180="","",'External Stak. data entry'!G180)</f>
        <v/>
      </c>
      <c r="Y179" s="85" t="str">
        <f>IF('External Stak. data entry'!T180="","",'External Stak. data entry'!T180)</f>
        <v/>
      </c>
      <c r="Z179" s="85" t="str">
        <f>IF('Customer Data entry'!J180="","",'Customer Data entry'!J180)</f>
        <v/>
      </c>
      <c r="AA179" s="85" t="str">
        <f>IF('Customer Data entry'!S180="","",'Customer Data entry'!S180)</f>
        <v/>
      </c>
      <c r="AB179" s="85" t="str">
        <f>IF('Customer Data entry'!AF180="","",'Customer Data entry'!AF180)</f>
        <v/>
      </c>
    </row>
    <row r="180" spans="2:28" x14ac:dyDescent="0.25">
      <c r="B180" s="85" t="str">
        <f>IF('Vendor Data entry'!B181="","",'Vendor Data entry'!B181)</f>
        <v/>
      </c>
      <c r="C180" s="85" t="str">
        <f>IF('Vendor Data entry'!V181="","",'Vendor Data entry'!V181)</f>
        <v/>
      </c>
      <c r="D180" s="85" t="str">
        <f>IF('Vendor Data entry'!W181="","",'Vendor Data entry'!W181)</f>
        <v/>
      </c>
      <c r="E180" s="85" t="str">
        <f>IF('Vendor Data entry'!AX181="","",'Vendor Data entry'!AX181)</f>
        <v/>
      </c>
      <c r="F180" s="85" t="str">
        <f>IF('Vendor Data entry'!AY181="","",'Vendor Data entry'!AY181)</f>
        <v/>
      </c>
      <c r="G180" s="85" t="str">
        <f>IF('Vendor Data entry'!BT181="","",'Vendor Data entry'!BT181)</f>
        <v/>
      </c>
      <c r="H180" s="85" t="str">
        <f>IF('Vendor Data entry'!BU181="","",'Vendor Data entry'!BU181)</f>
        <v/>
      </c>
      <c r="I180" s="85" t="str">
        <f>IF('Vendor Data entry'!CE181="","",'Vendor Data entry'!CE181)</f>
        <v/>
      </c>
      <c r="J180" s="85" t="str">
        <f>IF('Vendor Data entry'!CM181="","",'Vendor Data entry'!CM181)</f>
        <v/>
      </c>
      <c r="U180" s="85" t="str">
        <f>IF('External Stak. data entry'!D181="","",'External Stak. data entry'!D181)</f>
        <v/>
      </c>
      <c r="V180" s="85" t="str">
        <f>IF('External Stak. data entry'!E181="","",'External Stak. data entry'!E181)</f>
        <v/>
      </c>
      <c r="W180" s="85" t="str">
        <f>IF('External Stak. data entry'!F181="","",'External Stak. data entry'!F181)</f>
        <v/>
      </c>
      <c r="X180" s="85" t="str">
        <f>IF('External Stak. data entry'!G181="","",'External Stak. data entry'!G181)</f>
        <v/>
      </c>
      <c r="Y180" s="85" t="str">
        <f>IF('External Stak. data entry'!T181="","",'External Stak. data entry'!T181)</f>
        <v/>
      </c>
      <c r="Z180" s="85" t="str">
        <f>IF('Customer Data entry'!J181="","",'Customer Data entry'!J181)</f>
        <v/>
      </c>
      <c r="AA180" s="85" t="str">
        <f>IF('Customer Data entry'!S181="","",'Customer Data entry'!S181)</f>
        <v/>
      </c>
      <c r="AB180" s="85" t="str">
        <f>IF('Customer Data entry'!AF181="","",'Customer Data entry'!AF181)</f>
        <v/>
      </c>
    </row>
    <row r="181" spans="2:28" x14ac:dyDescent="0.25">
      <c r="B181" s="85" t="str">
        <f>IF('Vendor Data entry'!B182="","",'Vendor Data entry'!B182)</f>
        <v/>
      </c>
      <c r="C181" s="85" t="str">
        <f>IF('Vendor Data entry'!V182="","",'Vendor Data entry'!V182)</f>
        <v/>
      </c>
      <c r="D181" s="85" t="str">
        <f>IF('Vendor Data entry'!W182="","",'Vendor Data entry'!W182)</f>
        <v/>
      </c>
      <c r="E181" s="85" t="str">
        <f>IF('Vendor Data entry'!AX182="","",'Vendor Data entry'!AX182)</f>
        <v/>
      </c>
      <c r="F181" s="85" t="str">
        <f>IF('Vendor Data entry'!AY182="","",'Vendor Data entry'!AY182)</f>
        <v/>
      </c>
      <c r="G181" s="85" t="str">
        <f>IF('Vendor Data entry'!BT182="","",'Vendor Data entry'!BT182)</f>
        <v/>
      </c>
      <c r="H181" s="85" t="str">
        <f>IF('Vendor Data entry'!BU182="","",'Vendor Data entry'!BU182)</f>
        <v/>
      </c>
      <c r="I181" s="85" t="str">
        <f>IF('Vendor Data entry'!CE182="","",'Vendor Data entry'!CE182)</f>
        <v/>
      </c>
      <c r="J181" s="85" t="str">
        <f>IF('Vendor Data entry'!CM182="","",'Vendor Data entry'!CM182)</f>
        <v/>
      </c>
      <c r="U181" s="85" t="str">
        <f>IF('External Stak. data entry'!D182="","",'External Stak. data entry'!D182)</f>
        <v/>
      </c>
      <c r="V181" s="85" t="str">
        <f>IF('External Stak. data entry'!E182="","",'External Stak. data entry'!E182)</f>
        <v/>
      </c>
      <c r="W181" s="85" t="str">
        <f>IF('External Stak. data entry'!F182="","",'External Stak. data entry'!F182)</f>
        <v/>
      </c>
      <c r="X181" s="85" t="str">
        <f>IF('External Stak. data entry'!G182="","",'External Stak. data entry'!G182)</f>
        <v/>
      </c>
      <c r="Y181" s="85" t="str">
        <f>IF('External Stak. data entry'!T182="","",'External Stak. data entry'!T182)</f>
        <v/>
      </c>
      <c r="Z181" s="85" t="str">
        <f>IF('Customer Data entry'!J182="","",'Customer Data entry'!J182)</f>
        <v/>
      </c>
      <c r="AA181" s="85" t="str">
        <f>IF('Customer Data entry'!S182="","",'Customer Data entry'!S182)</f>
        <v/>
      </c>
      <c r="AB181" s="85" t="str">
        <f>IF('Customer Data entry'!AF182="","",'Customer Data entry'!AF182)</f>
        <v/>
      </c>
    </row>
    <row r="182" spans="2:28" x14ac:dyDescent="0.25">
      <c r="B182" s="85" t="str">
        <f>IF('Vendor Data entry'!B183="","",'Vendor Data entry'!B183)</f>
        <v/>
      </c>
      <c r="C182" s="85" t="str">
        <f>IF('Vendor Data entry'!V183="","",'Vendor Data entry'!V183)</f>
        <v/>
      </c>
      <c r="D182" s="85" t="str">
        <f>IF('Vendor Data entry'!W183="","",'Vendor Data entry'!W183)</f>
        <v/>
      </c>
      <c r="E182" s="85" t="str">
        <f>IF('Vendor Data entry'!AX183="","",'Vendor Data entry'!AX183)</f>
        <v/>
      </c>
      <c r="F182" s="85" t="str">
        <f>IF('Vendor Data entry'!AY183="","",'Vendor Data entry'!AY183)</f>
        <v/>
      </c>
      <c r="G182" s="85" t="str">
        <f>IF('Vendor Data entry'!BT183="","",'Vendor Data entry'!BT183)</f>
        <v/>
      </c>
      <c r="H182" s="85" t="str">
        <f>IF('Vendor Data entry'!BU183="","",'Vendor Data entry'!BU183)</f>
        <v/>
      </c>
      <c r="I182" s="85" t="str">
        <f>IF('Vendor Data entry'!CE183="","",'Vendor Data entry'!CE183)</f>
        <v/>
      </c>
      <c r="J182" s="85" t="str">
        <f>IF('Vendor Data entry'!CM183="","",'Vendor Data entry'!CM183)</f>
        <v/>
      </c>
      <c r="U182" s="85" t="str">
        <f>IF('External Stak. data entry'!D183="","",'External Stak. data entry'!D183)</f>
        <v/>
      </c>
      <c r="V182" s="85" t="str">
        <f>IF('External Stak. data entry'!E183="","",'External Stak. data entry'!E183)</f>
        <v/>
      </c>
      <c r="W182" s="85" t="str">
        <f>IF('External Stak. data entry'!F183="","",'External Stak. data entry'!F183)</f>
        <v/>
      </c>
      <c r="X182" s="85" t="str">
        <f>IF('External Stak. data entry'!G183="","",'External Stak. data entry'!G183)</f>
        <v/>
      </c>
      <c r="Y182" s="85" t="str">
        <f>IF('External Stak. data entry'!T183="","",'External Stak. data entry'!T183)</f>
        <v/>
      </c>
      <c r="Z182" s="85" t="str">
        <f>IF('Customer Data entry'!J183="","",'Customer Data entry'!J183)</f>
        <v/>
      </c>
      <c r="AA182" s="85" t="str">
        <f>IF('Customer Data entry'!S183="","",'Customer Data entry'!S183)</f>
        <v/>
      </c>
      <c r="AB182" s="85" t="str">
        <f>IF('Customer Data entry'!AF183="","",'Customer Data entry'!AF183)</f>
        <v/>
      </c>
    </row>
    <row r="183" spans="2:28" x14ac:dyDescent="0.25">
      <c r="B183" s="85" t="str">
        <f>IF('Vendor Data entry'!B184="","",'Vendor Data entry'!B184)</f>
        <v/>
      </c>
      <c r="C183" s="85" t="str">
        <f>IF('Vendor Data entry'!V184="","",'Vendor Data entry'!V184)</f>
        <v/>
      </c>
      <c r="D183" s="85" t="str">
        <f>IF('Vendor Data entry'!W184="","",'Vendor Data entry'!W184)</f>
        <v/>
      </c>
      <c r="E183" s="85" t="str">
        <f>IF('Vendor Data entry'!AX184="","",'Vendor Data entry'!AX184)</f>
        <v/>
      </c>
      <c r="F183" s="85" t="str">
        <f>IF('Vendor Data entry'!AY184="","",'Vendor Data entry'!AY184)</f>
        <v/>
      </c>
      <c r="G183" s="85" t="str">
        <f>IF('Vendor Data entry'!BT184="","",'Vendor Data entry'!BT184)</f>
        <v/>
      </c>
      <c r="H183" s="85" t="str">
        <f>IF('Vendor Data entry'!BU184="","",'Vendor Data entry'!BU184)</f>
        <v/>
      </c>
      <c r="I183" s="85" t="str">
        <f>IF('Vendor Data entry'!CE184="","",'Vendor Data entry'!CE184)</f>
        <v/>
      </c>
      <c r="J183" s="85" t="str">
        <f>IF('Vendor Data entry'!CM184="","",'Vendor Data entry'!CM184)</f>
        <v/>
      </c>
      <c r="U183" s="85" t="str">
        <f>IF('External Stak. data entry'!D184="","",'External Stak. data entry'!D184)</f>
        <v/>
      </c>
      <c r="V183" s="85" t="str">
        <f>IF('External Stak. data entry'!E184="","",'External Stak. data entry'!E184)</f>
        <v/>
      </c>
      <c r="W183" s="85" t="str">
        <f>IF('External Stak. data entry'!F184="","",'External Stak. data entry'!F184)</f>
        <v/>
      </c>
      <c r="X183" s="85" t="str">
        <f>IF('External Stak. data entry'!G184="","",'External Stak. data entry'!G184)</f>
        <v/>
      </c>
      <c r="Y183" s="85" t="str">
        <f>IF('External Stak. data entry'!T184="","",'External Stak. data entry'!T184)</f>
        <v/>
      </c>
      <c r="Z183" s="85" t="str">
        <f>IF('Customer Data entry'!J184="","",'Customer Data entry'!J184)</f>
        <v/>
      </c>
      <c r="AA183" s="85" t="str">
        <f>IF('Customer Data entry'!S184="","",'Customer Data entry'!S184)</f>
        <v/>
      </c>
      <c r="AB183" s="85" t="str">
        <f>IF('Customer Data entry'!AF184="","",'Customer Data entry'!AF184)</f>
        <v/>
      </c>
    </row>
    <row r="184" spans="2:28" x14ac:dyDescent="0.25">
      <c r="B184" s="85" t="str">
        <f>IF('Vendor Data entry'!B185="","",'Vendor Data entry'!B185)</f>
        <v/>
      </c>
      <c r="C184" s="85" t="str">
        <f>IF('Vendor Data entry'!V185="","",'Vendor Data entry'!V185)</f>
        <v/>
      </c>
      <c r="D184" s="85" t="str">
        <f>IF('Vendor Data entry'!W185="","",'Vendor Data entry'!W185)</f>
        <v/>
      </c>
      <c r="E184" s="85" t="str">
        <f>IF('Vendor Data entry'!AX185="","",'Vendor Data entry'!AX185)</f>
        <v/>
      </c>
      <c r="F184" s="85" t="str">
        <f>IF('Vendor Data entry'!AY185="","",'Vendor Data entry'!AY185)</f>
        <v/>
      </c>
      <c r="G184" s="85" t="str">
        <f>IF('Vendor Data entry'!BT185="","",'Vendor Data entry'!BT185)</f>
        <v/>
      </c>
      <c r="H184" s="85" t="str">
        <f>IF('Vendor Data entry'!BU185="","",'Vendor Data entry'!BU185)</f>
        <v/>
      </c>
      <c r="I184" s="85" t="str">
        <f>IF('Vendor Data entry'!CE185="","",'Vendor Data entry'!CE185)</f>
        <v/>
      </c>
      <c r="J184" s="85" t="str">
        <f>IF('Vendor Data entry'!CM185="","",'Vendor Data entry'!CM185)</f>
        <v/>
      </c>
      <c r="U184" s="85" t="str">
        <f>IF('External Stak. data entry'!D185="","",'External Stak. data entry'!D185)</f>
        <v/>
      </c>
      <c r="V184" s="85" t="str">
        <f>IF('External Stak. data entry'!E185="","",'External Stak. data entry'!E185)</f>
        <v/>
      </c>
      <c r="W184" s="85" t="str">
        <f>IF('External Stak. data entry'!F185="","",'External Stak. data entry'!F185)</f>
        <v/>
      </c>
      <c r="X184" s="85" t="str">
        <f>IF('External Stak. data entry'!G185="","",'External Stak. data entry'!G185)</f>
        <v/>
      </c>
      <c r="Y184" s="85" t="str">
        <f>IF('External Stak. data entry'!T185="","",'External Stak. data entry'!T185)</f>
        <v/>
      </c>
      <c r="Z184" s="85" t="str">
        <f>IF('Customer Data entry'!J185="","",'Customer Data entry'!J185)</f>
        <v/>
      </c>
      <c r="AA184" s="85" t="str">
        <f>IF('Customer Data entry'!S185="","",'Customer Data entry'!S185)</f>
        <v/>
      </c>
      <c r="AB184" s="85" t="str">
        <f>IF('Customer Data entry'!AF185="","",'Customer Data entry'!AF185)</f>
        <v/>
      </c>
    </row>
    <row r="185" spans="2:28" x14ac:dyDescent="0.25">
      <c r="B185" s="85" t="str">
        <f>IF('Vendor Data entry'!B186="","",'Vendor Data entry'!B186)</f>
        <v/>
      </c>
      <c r="C185" s="85" t="str">
        <f>IF('Vendor Data entry'!V186="","",'Vendor Data entry'!V186)</f>
        <v/>
      </c>
      <c r="D185" s="85" t="str">
        <f>IF('Vendor Data entry'!W186="","",'Vendor Data entry'!W186)</f>
        <v/>
      </c>
      <c r="E185" s="85" t="str">
        <f>IF('Vendor Data entry'!AX186="","",'Vendor Data entry'!AX186)</f>
        <v/>
      </c>
      <c r="F185" s="85" t="str">
        <f>IF('Vendor Data entry'!AY186="","",'Vendor Data entry'!AY186)</f>
        <v/>
      </c>
      <c r="G185" s="85" t="str">
        <f>IF('Vendor Data entry'!BT186="","",'Vendor Data entry'!BT186)</f>
        <v/>
      </c>
      <c r="H185" s="85" t="str">
        <f>IF('Vendor Data entry'!BU186="","",'Vendor Data entry'!BU186)</f>
        <v/>
      </c>
      <c r="I185" s="85" t="str">
        <f>IF('Vendor Data entry'!CE186="","",'Vendor Data entry'!CE186)</f>
        <v/>
      </c>
      <c r="J185" s="85" t="str">
        <f>IF('Vendor Data entry'!CM186="","",'Vendor Data entry'!CM186)</f>
        <v/>
      </c>
      <c r="U185" s="85" t="str">
        <f>IF('External Stak. data entry'!D186="","",'External Stak. data entry'!D186)</f>
        <v/>
      </c>
      <c r="V185" s="85" t="str">
        <f>IF('External Stak. data entry'!E186="","",'External Stak. data entry'!E186)</f>
        <v/>
      </c>
      <c r="W185" s="85" t="str">
        <f>IF('External Stak. data entry'!F186="","",'External Stak. data entry'!F186)</f>
        <v/>
      </c>
      <c r="X185" s="85" t="str">
        <f>IF('External Stak. data entry'!G186="","",'External Stak. data entry'!G186)</f>
        <v/>
      </c>
      <c r="Y185" s="85" t="str">
        <f>IF('External Stak. data entry'!T186="","",'External Stak. data entry'!T186)</f>
        <v/>
      </c>
      <c r="Z185" s="85" t="str">
        <f>IF('Customer Data entry'!J186="","",'Customer Data entry'!J186)</f>
        <v/>
      </c>
      <c r="AA185" s="85" t="str">
        <f>IF('Customer Data entry'!S186="","",'Customer Data entry'!S186)</f>
        <v/>
      </c>
      <c r="AB185" s="85" t="str">
        <f>IF('Customer Data entry'!AF186="","",'Customer Data entry'!AF186)</f>
        <v/>
      </c>
    </row>
    <row r="186" spans="2:28" x14ac:dyDescent="0.25">
      <c r="B186" s="85" t="str">
        <f>IF('Vendor Data entry'!B187="","",'Vendor Data entry'!B187)</f>
        <v/>
      </c>
      <c r="C186" s="85" t="str">
        <f>IF('Vendor Data entry'!V187="","",'Vendor Data entry'!V187)</f>
        <v/>
      </c>
      <c r="D186" s="85" t="str">
        <f>IF('Vendor Data entry'!W187="","",'Vendor Data entry'!W187)</f>
        <v/>
      </c>
      <c r="E186" s="85" t="str">
        <f>IF('Vendor Data entry'!AX187="","",'Vendor Data entry'!AX187)</f>
        <v/>
      </c>
      <c r="F186" s="85" t="str">
        <f>IF('Vendor Data entry'!AY187="","",'Vendor Data entry'!AY187)</f>
        <v/>
      </c>
      <c r="G186" s="85" t="str">
        <f>IF('Vendor Data entry'!BT187="","",'Vendor Data entry'!BT187)</f>
        <v/>
      </c>
      <c r="H186" s="85" t="str">
        <f>IF('Vendor Data entry'!BU187="","",'Vendor Data entry'!BU187)</f>
        <v/>
      </c>
      <c r="I186" s="85" t="str">
        <f>IF('Vendor Data entry'!CE187="","",'Vendor Data entry'!CE187)</f>
        <v/>
      </c>
      <c r="J186" s="85" t="str">
        <f>IF('Vendor Data entry'!CM187="","",'Vendor Data entry'!CM187)</f>
        <v/>
      </c>
      <c r="U186" s="85" t="str">
        <f>IF('External Stak. data entry'!D187="","",'External Stak. data entry'!D187)</f>
        <v/>
      </c>
      <c r="V186" s="85" t="str">
        <f>IF('External Stak. data entry'!E187="","",'External Stak. data entry'!E187)</f>
        <v/>
      </c>
      <c r="W186" s="85" t="str">
        <f>IF('External Stak. data entry'!F187="","",'External Stak. data entry'!F187)</f>
        <v/>
      </c>
      <c r="X186" s="85" t="str">
        <f>IF('External Stak. data entry'!G187="","",'External Stak. data entry'!G187)</f>
        <v/>
      </c>
      <c r="Y186" s="85" t="str">
        <f>IF('External Stak. data entry'!T187="","",'External Stak. data entry'!T187)</f>
        <v/>
      </c>
      <c r="Z186" s="85" t="str">
        <f>IF('Customer Data entry'!J187="","",'Customer Data entry'!J187)</f>
        <v/>
      </c>
      <c r="AA186" s="85" t="str">
        <f>IF('Customer Data entry'!S187="","",'Customer Data entry'!S187)</f>
        <v/>
      </c>
      <c r="AB186" s="85" t="str">
        <f>IF('Customer Data entry'!AF187="","",'Customer Data entry'!AF187)</f>
        <v/>
      </c>
    </row>
    <row r="187" spans="2:28" x14ac:dyDescent="0.25">
      <c r="B187" s="85" t="str">
        <f>IF('Vendor Data entry'!B188="","",'Vendor Data entry'!B188)</f>
        <v/>
      </c>
      <c r="C187" s="85" t="str">
        <f>IF('Vendor Data entry'!V188="","",'Vendor Data entry'!V188)</f>
        <v/>
      </c>
      <c r="D187" s="85" t="str">
        <f>IF('Vendor Data entry'!W188="","",'Vendor Data entry'!W188)</f>
        <v/>
      </c>
      <c r="E187" s="85" t="str">
        <f>IF('Vendor Data entry'!AX188="","",'Vendor Data entry'!AX188)</f>
        <v/>
      </c>
      <c r="F187" s="85" t="str">
        <f>IF('Vendor Data entry'!AY188="","",'Vendor Data entry'!AY188)</f>
        <v/>
      </c>
      <c r="G187" s="85" t="str">
        <f>IF('Vendor Data entry'!BT188="","",'Vendor Data entry'!BT188)</f>
        <v/>
      </c>
      <c r="H187" s="85" t="str">
        <f>IF('Vendor Data entry'!BU188="","",'Vendor Data entry'!BU188)</f>
        <v/>
      </c>
      <c r="I187" s="85" t="str">
        <f>IF('Vendor Data entry'!CE188="","",'Vendor Data entry'!CE188)</f>
        <v/>
      </c>
      <c r="J187" s="85" t="str">
        <f>IF('Vendor Data entry'!CM188="","",'Vendor Data entry'!CM188)</f>
        <v/>
      </c>
      <c r="U187" s="85" t="str">
        <f>IF('External Stak. data entry'!D188="","",'External Stak. data entry'!D188)</f>
        <v/>
      </c>
      <c r="V187" s="85" t="str">
        <f>IF('External Stak. data entry'!E188="","",'External Stak. data entry'!E188)</f>
        <v/>
      </c>
      <c r="W187" s="85" t="str">
        <f>IF('External Stak. data entry'!F188="","",'External Stak. data entry'!F188)</f>
        <v/>
      </c>
      <c r="X187" s="85" t="str">
        <f>IF('External Stak. data entry'!G188="","",'External Stak. data entry'!G188)</f>
        <v/>
      </c>
      <c r="Y187" s="85" t="str">
        <f>IF('External Stak. data entry'!T188="","",'External Stak. data entry'!T188)</f>
        <v/>
      </c>
      <c r="Z187" s="85" t="str">
        <f>IF('Customer Data entry'!J188="","",'Customer Data entry'!J188)</f>
        <v/>
      </c>
      <c r="AA187" s="85" t="str">
        <f>IF('Customer Data entry'!S188="","",'Customer Data entry'!S188)</f>
        <v/>
      </c>
      <c r="AB187" s="85" t="str">
        <f>IF('Customer Data entry'!AF188="","",'Customer Data entry'!AF188)</f>
        <v/>
      </c>
    </row>
    <row r="188" spans="2:28" x14ac:dyDescent="0.25">
      <c r="B188" s="85" t="str">
        <f>IF('Vendor Data entry'!B189="","",'Vendor Data entry'!B189)</f>
        <v/>
      </c>
      <c r="C188" s="85" t="str">
        <f>IF('Vendor Data entry'!V189="","",'Vendor Data entry'!V189)</f>
        <v/>
      </c>
      <c r="D188" s="85" t="str">
        <f>IF('Vendor Data entry'!W189="","",'Vendor Data entry'!W189)</f>
        <v/>
      </c>
      <c r="E188" s="85" t="str">
        <f>IF('Vendor Data entry'!AX189="","",'Vendor Data entry'!AX189)</f>
        <v/>
      </c>
      <c r="F188" s="85" t="str">
        <f>IF('Vendor Data entry'!AY189="","",'Vendor Data entry'!AY189)</f>
        <v/>
      </c>
      <c r="G188" s="85" t="str">
        <f>IF('Vendor Data entry'!BT189="","",'Vendor Data entry'!BT189)</f>
        <v/>
      </c>
      <c r="H188" s="85" t="str">
        <f>IF('Vendor Data entry'!BU189="","",'Vendor Data entry'!BU189)</f>
        <v/>
      </c>
      <c r="I188" s="85" t="str">
        <f>IF('Vendor Data entry'!CE189="","",'Vendor Data entry'!CE189)</f>
        <v/>
      </c>
      <c r="J188" s="85" t="str">
        <f>IF('Vendor Data entry'!CM189="","",'Vendor Data entry'!CM189)</f>
        <v/>
      </c>
      <c r="U188" s="85" t="str">
        <f>IF('External Stak. data entry'!D189="","",'External Stak. data entry'!D189)</f>
        <v/>
      </c>
      <c r="V188" s="85" t="str">
        <f>IF('External Stak. data entry'!E189="","",'External Stak. data entry'!E189)</f>
        <v/>
      </c>
      <c r="W188" s="85" t="str">
        <f>IF('External Stak. data entry'!F189="","",'External Stak. data entry'!F189)</f>
        <v/>
      </c>
      <c r="X188" s="85" t="str">
        <f>IF('External Stak. data entry'!G189="","",'External Stak. data entry'!G189)</f>
        <v/>
      </c>
      <c r="Y188" s="85" t="str">
        <f>IF('External Stak. data entry'!T189="","",'External Stak. data entry'!T189)</f>
        <v/>
      </c>
      <c r="Z188" s="85" t="str">
        <f>IF('Customer Data entry'!J189="","",'Customer Data entry'!J189)</f>
        <v/>
      </c>
      <c r="AA188" s="85" t="str">
        <f>IF('Customer Data entry'!S189="","",'Customer Data entry'!S189)</f>
        <v/>
      </c>
      <c r="AB188" s="85" t="str">
        <f>IF('Customer Data entry'!AF189="","",'Customer Data entry'!AF189)</f>
        <v/>
      </c>
    </row>
    <row r="189" spans="2:28" x14ac:dyDescent="0.25">
      <c r="B189" s="85" t="str">
        <f>IF('Vendor Data entry'!B190="","",'Vendor Data entry'!B190)</f>
        <v/>
      </c>
      <c r="C189" s="85" t="str">
        <f>IF('Vendor Data entry'!V190="","",'Vendor Data entry'!V190)</f>
        <v/>
      </c>
      <c r="D189" s="85" t="str">
        <f>IF('Vendor Data entry'!W190="","",'Vendor Data entry'!W190)</f>
        <v/>
      </c>
      <c r="E189" s="85" t="str">
        <f>IF('Vendor Data entry'!AX190="","",'Vendor Data entry'!AX190)</f>
        <v/>
      </c>
      <c r="F189" s="85" t="str">
        <f>IF('Vendor Data entry'!AY190="","",'Vendor Data entry'!AY190)</f>
        <v/>
      </c>
      <c r="G189" s="85" t="str">
        <f>IF('Vendor Data entry'!BT190="","",'Vendor Data entry'!BT190)</f>
        <v/>
      </c>
      <c r="H189" s="85" t="str">
        <f>IF('Vendor Data entry'!BU190="","",'Vendor Data entry'!BU190)</f>
        <v/>
      </c>
      <c r="I189" s="85" t="str">
        <f>IF('Vendor Data entry'!CE190="","",'Vendor Data entry'!CE190)</f>
        <v/>
      </c>
      <c r="J189" s="85" t="str">
        <f>IF('Vendor Data entry'!CM190="","",'Vendor Data entry'!CM190)</f>
        <v/>
      </c>
      <c r="U189" s="85" t="str">
        <f>IF('External Stak. data entry'!D190="","",'External Stak. data entry'!D190)</f>
        <v/>
      </c>
      <c r="V189" s="85" t="str">
        <f>IF('External Stak. data entry'!E190="","",'External Stak. data entry'!E190)</f>
        <v/>
      </c>
      <c r="W189" s="85" t="str">
        <f>IF('External Stak. data entry'!F190="","",'External Stak. data entry'!F190)</f>
        <v/>
      </c>
      <c r="X189" s="85" t="str">
        <f>IF('External Stak. data entry'!G190="","",'External Stak. data entry'!G190)</f>
        <v/>
      </c>
      <c r="Y189" s="85" t="str">
        <f>IF('External Stak. data entry'!T190="","",'External Stak. data entry'!T190)</f>
        <v/>
      </c>
      <c r="Z189" s="85" t="str">
        <f>IF('Customer Data entry'!J190="","",'Customer Data entry'!J190)</f>
        <v/>
      </c>
      <c r="AA189" s="85" t="str">
        <f>IF('Customer Data entry'!S190="","",'Customer Data entry'!S190)</f>
        <v/>
      </c>
      <c r="AB189" s="85" t="str">
        <f>IF('Customer Data entry'!AF190="","",'Customer Data entry'!AF190)</f>
        <v/>
      </c>
    </row>
    <row r="190" spans="2:28" x14ac:dyDescent="0.25">
      <c r="B190" s="85" t="str">
        <f>IF('Vendor Data entry'!B191="","",'Vendor Data entry'!B191)</f>
        <v/>
      </c>
      <c r="C190" s="85" t="str">
        <f>IF('Vendor Data entry'!V191="","",'Vendor Data entry'!V191)</f>
        <v/>
      </c>
      <c r="D190" s="85" t="str">
        <f>IF('Vendor Data entry'!W191="","",'Vendor Data entry'!W191)</f>
        <v/>
      </c>
      <c r="E190" s="85" t="str">
        <f>IF('Vendor Data entry'!AX191="","",'Vendor Data entry'!AX191)</f>
        <v/>
      </c>
      <c r="F190" s="85" t="str">
        <f>IF('Vendor Data entry'!AY191="","",'Vendor Data entry'!AY191)</f>
        <v/>
      </c>
      <c r="G190" s="85" t="str">
        <f>IF('Vendor Data entry'!BT191="","",'Vendor Data entry'!BT191)</f>
        <v/>
      </c>
      <c r="H190" s="85" t="str">
        <f>IF('Vendor Data entry'!BU191="","",'Vendor Data entry'!BU191)</f>
        <v/>
      </c>
      <c r="I190" s="85" t="str">
        <f>IF('Vendor Data entry'!CE191="","",'Vendor Data entry'!CE191)</f>
        <v/>
      </c>
      <c r="J190" s="85" t="str">
        <f>IF('Vendor Data entry'!CM191="","",'Vendor Data entry'!CM191)</f>
        <v/>
      </c>
      <c r="U190" s="85" t="str">
        <f>IF('External Stak. data entry'!D191="","",'External Stak. data entry'!D191)</f>
        <v/>
      </c>
      <c r="V190" s="85" t="str">
        <f>IF('External Stak. data entry'!E191="","",'External Stak. data entry'!E191)</f>
        <v/>
      </c>
      <c r="W190" s="85" t="str">
        <f>IF('External Stak. data entry'!F191="","",'External Stak. data entry'!F191)</f>
        <v/>
      </c>
      <c r="X190" s="85" t="str">
        <f>IF('External Stak. data entry'!G191="","",'External Stak. data entry'!G191)</f>
        <v/>
      </c>
      <c r="Y190" s="85" t="str">
        <f>IF('External Stak. data entry'!T191="","",'External Stak. data entry'!T191)</f>
        <v/>
      </c>
      <c r="Z190" s="85" t="str">
        <f>IF('Customer Data entry'!J191="","",'Customer Data entry'!J191)</f>
        <v/>
      </c>
      <c r="AA190" s="85" t="str">
        <f>IF('Customer Data entry'!S191="","",'Customer Data entry'!S191)</f>
        <v/>
      </c>
      <c r="AB190" s="85" t="str">
        <f>IF('Customer Data entry'!AF191="","",'Customer Data entry'!AF191)</f>
        <v/>
      </c>
    </row>
    <row r="191" spans="2:28" x14ac:dyDescent="0.25">
      <c r="B191" s="85" t="str">
        <f>IF('Vendor Data entry'!B192="","",'Vendor Data entry'!B192)</f>
        <v/>
      </c>
      <c r="C191" s="85" t="str">
        <f>IF('Vendor Data entry'!V192="","",'Vendor Data entry'!V192)</f>
        <v/>
      </c>
      <c r="D191" s="85" t="str">
        <f>IF('Vendor Data entry'!W192="","",'Vendor Data entry'!W192)</f>
        <v/>
      </c>
      <c r="E191" s="85" t="str">
        <f>IF('Vendor Data entry'!AX192="","",'Vendor Data entry'!AX192)</f>
        <v/>
      </c>
      <c r="F191" s="85" t="str">
        <f>IF('Vendor Data entry'!AY192="","",'Vendor Data entry'!AY192)</f>
        <v/>
      </c>
      <c r="G191" s="85" t="str">
        <f>IF('Vendor Data entry'!BT192="","",'Vendor Data entry'!BT192)</f>
        <v/>
      </c>
      <c r="H191" s="85" t="str">
        <f>IF('Vendor Data entry'!BU192="","",'Vendor Data entry'!BU192)</f>
        <v/>
      </c>
      <c r="I191" s="85" t="str">
        <f>IF('Vendor Data entry'!CE192="","",'Vendor Data entry'!CE192)</f>
        <v/>
      </c>
      <c r="J191" s="85" t="str">
        <f>IF('Vendor Data entry'!CM192="","",'Vendor Data entry'!CM192)</f>
        <v/>
      </c>
      <c r="U191" s="85" t="str">
        <f>IF('External Stak. data entry'!D192="","",'External Stak. data entry'!D192)</f>
        <v/>
      </c>
      <c r="V191" s="85" t="str">
        <f>IF('External Stak. data entry'!E192="","",'External Stak. data entry'!E192)</f>
        <v/>
      </c>
      <c r="W191" s="85" t="str">
        <f>IF('External Stak. data entry'!F192="","",'External Stak. data entry'!F192)</f>
        <v/>
      </c>
      <c r="X191" s="85" t="str">
        <f>IF('External Stak. data entry'!G192="","",'External Stak. data entry'!G192)</f>
        <v/>
      </c>
      <c r="Y191" s="85" t="str">
        <f>IF('External Stak. data entry'!T192="","",'External Stak. data entry'!T192)</f>
        <v/>
      </c>
      <c r="Z191" s="85" t="str">
        <f>IF('Customer Data entry'!J192="","",'Customer Data entry'!J192)</f>
        <v/>
      </c>
      <c r="AA191" s="85" t="str">
        <f>IF('Customer Data entry'!S192="","",'Customer Data entry'!S192)</f>
        <v/>
      </c>
      <c r="AB191" s="85" t="str">
        <f>IF('Customer Data entry'!AF192="","",'Customer Data entry'!AF192)</f>
        <v/>
      </c>
    </row>
    <row r="192" spans="2:28" x14ac:dyDescent="0.25">
      <c r="B192" s="85" t="str">
        <f>IF('Vendor Data entry'!B193="","",'Vendor Data entry'!B193)</f>
        <v/>
      </c>
      <c r="C192" s="85" t="str">
        <f>IF('Vendor Data entry'!V193="","",'Vendor Data entry'!V193)</f>
        <v/>
      </c>
      <c r="D192" s="85" t="str">
        <f>IF('Vendor Data entry'!W193="","",'Vendor Data entry'!W193)</f>
        <v/>
      </c>
      <c r="E192" s="85" t="str">
        <f>IF('Vendor Data entry'!AX193="","",'Vendor Data entry'!AX193)</f>
        <v/>
      </c>
      <c r="F192" s="85" t="str">
        <f>IF('Vendor Data entry'!AY193="","",'Vendor Data entry'!AY193)</f>
        <v/>
      </c>
      <c r="G192" s="85" t="str">
        <f>IF('Vendor Data entry'!BT193="","",'Vendor Data entry'!BT193)</f>
        <v/>
      </c>
      <c r="H192" s="85" t="str">
        <f>IF('Vendor Data entry'!BU193="","",'Vendor Data entry'!BU193)</f>
        <v/>
      </c>
      <c r="I192" s="85" t="str">
        <f>IF('Vendor Data entry'!CE193="","",'Vendor Data entry'!CE193)</f>
        <v/>
      </c>
      <c r="J192" s="85" t="str">
        <f>IF('Vendor Data entry'!CM193="","",'Vendor Data entry'!CM193)</f>
        <v/>
      </c>
      <c r="U192" s="85" t="str">
        <f>IF('External Stak. data entry'!D193="","",'External Stak. data entry'!D193)</f>
        <v/>
      </c>
      <c r="V192" s="85" t="str">
        <f>IF('External Stak. data entry'!E193="","",'External Stak. data entry'!E193)</f>
        <v/>
      </c>
      <c r="W192" s="85" t="str">
        <f>IF('External Stak. data entry'!F193="","",'External Stak. data entry'!F193)</f>
        <v/>
      </c>
      <c r="X192" s="85" t="str">
        <f>IF('External Stak. data entry'!G193="","",'External Stak. data entry'!G193)</f>
        <v/>
      </c>
      <c r="Y192" s="85" t="str">
        <f>IF('External Stak. data entry'!T193="","",'External Stak. data entry'!T193)</f>
        <v/>
      </c>
      <c r="Z192" s="85" t="str">
        <f>IF('Customer Data entry'!J193="","",'Customer Data entry'!J193)</f>
        <v/>
      </c>
      <c r="AA192" s="85" t="str">
        <f>IF('Customer Data entry'!S193="","",'Customer Data entry'!S193)</f>
        <v/>
      </c>
      <c r="AB192" s="85" t="str">
        <f>IF('Customer Data entry'!AF193="","",'Customer Data entry'!AF193)</f>
        <v/>
      </c>
    </row>
    <row r="193" spans="2:28" x14ac:dyDescent="0.25">
      <c r="B193" s="85" t="str">
        <f>IF('Vendor Data entry'!B194="","",'Vendor Data entry'!B194)</f>
        <v/>
      </c>
      <c r="C193" s="85" t="str">
        <f>IF('Vendor Data entry'!V194="","",'Vendor Data entry'!V194)</f>
        <v/>
      </c>
      <c r="D193" s="85" t="str">
        <f>IF('Vendor Data entry'!W194="","",'Vendor Data entry'!W194)</f>
        <v/>
      </c>
      <c r="E193" s="85" t="str">
        <f>IF('Vendor Data entry'!AX194="","",'Vendor Data entry'!AX194)</f>
        <v/>
      </c>
      <c r="F193" s="85" t="str">
        <f>IF('Vendor Data entry'!AY194="","",'Vendor Data entry'!AY194)</f>
        <v/>
      </c>
      <c r="G193" s="85" t="str">
        <f>IF('Vendor Data entry'!BT194="","",'Vendor Data entry'!BT194)</f>
        <v/>
      </c>
      <c r="H193" s="85" t="str">
        <f>IF('Vendor Data entry'!BU194="","",'Vendor Data entry'!BU194)</f>
        <v/>
      </c>
      <c r="I193" s="85" t="str">
        <f>IF('Vendor Data entry'!CE194="","",'Vendor Data entry'!CE194)</f>
        <v/>
      </c>
      <c r="J193" s="85" t="str">
        <f>IF('Vendor Data entry'!CM194="","",'Vendor Data entry'!CM194)</f>
        <v/>
      </c>
      <c r="U193" s="85" t="str">
        <f>IF('External Stak. data entry'!D194="","",'External Stak. data entry'!D194)</f>
        <v/>
      </c>
      <c r="V193" s="85" t="str">
        <f>IF('External Stak. data entry'!E194="","",'External Stak. data entry'!E194)</f>
        <v/>
      </c>
      <c r="W193" s="85" t="str">
        <f>IF('External Stak. data entry'!F194="","",'External Stak. data entry'!F194)</f>
        <v/>
      </c>
      <c r="X193" s="85" t="str">
        <f>IF('External Stak. data entry'!G194="","",'External Stak. data entry'!G194)</f>
        <v/>
      </c>
      <c r="Y193" s="85" t="str">
        <f>IF('External Stak. data entry'!T194="","",'External Stak. data entry'!T194)</f>
        <v/>
      </c>
      <c r="Z193" s="85" t="str">
        <f>IF('Customer Data entry'!J194="","",'Customer Data entry'!J194)</f>
        <v/>
      </c>
      <c r="AA193" s="85" t="str">
        <f>IF('Customer Data entry'!S194="","",'Customer Data entry'!S194)</f>
        <v/>
      </c>
      <c r="AB193" s="85" t="str">
        <f>IF('Customer Data entry'!AF194="","",'Customer Data entry'!AF194)</f>
        <v/>
      </c>
    </row>
    <row r="194" spans="2:28" x14ac:dyDescent="0.25">
      <c r="B194" s="85" t="str">
        <f>IF('Vendor Data entry'!B195="","",'Vendor Data entry'!B195)</f>
        <v/>
      </c>
      <c r="C194" s="85" t="str">
        <f>IF('Vendor Data entry'!V195="","",'Vendor Data entry'!V195)</f>
        <v/>
      </c>
      <c r="D194" s="85" t="str">
        <f>IF('Vendor Data entry'!W195="","",'Vendor Data entry'!W195)</f>
        <v/>
      </c>
      <c r="E194" s="85" t="str">
        <f>IF('Vendor Data entry'!AX195="","",'Vendor Data entry'!AX195)</f>
        <v/>
      </c>
      <c r="F194" s="85" t="str">
        <f>IF('Vendor Data entry'!AY195="","",'Vendor Data entry'!AY195)</f>
        <v/>
      </c>
      <c r="G194" s="85" t="str">
        <f>IF('Vendor Data entry'!BT195="","",'Vendor Data entry'!BT195)</f>
        <v/>
      </c>
      <c r="H194" s="85" t="str">
        <f>IF('Vendor Data entry'!BU195="","",'Vendor Data entry'!BU195)</f>
        <v/>
      </c>
      <c r="I194" s="85" t="str">
        <f>IF('Vendor Data entry'!CE195="","",'Vendor Data entry'!CE195)</f>
        <v/>
      </c>
      <c r="J194" s="85" t="str">
        <f>IF('Vendor Data entry'!CM195="","",'Vendor Data entry'!CM195)</f>
        <v/>
      </c>
      <c r="U194" s="85" t="str">
        <f>IF('External Stak. data entry'!D195="","",'External Stak. data entry'!D195)</f>
        <v/>
      </c>
      <c r="V194" s="85" t="str">
        <f>IF('External Stak. data entry'!E195="","",'External Stak. data entry'!E195)</f>
        <v/>
      </c>
      <c r="W194" s="85" t="str">
        <f>IF('External Stak. data entry'!F195="","",'External Stak. data entry'!F195)</f>
        <v/>
      </c>
      <c r="X194" s="85" t="str">
        <f>IF('External Stak. data entry'!G195="","",'External Stak. data entry'!G195)</f>
        <v/>
      </c>
      <c r="Y194" s="85" t="str">
        <f>IF('External Stak. data entry'!T195="","",'External Stak. data entry'!T195)</f>
        <v/>
      </c>
      <c r="Z194" s="85" t="str">
        <f>IF('Customer Data entry'!J195="","",'Customer Data entry'!J195)</f>
        <v/>
      </c>
      <c r="AA194" s="85" t="str">
        <f>IF('Customer Data entry'!S195="","",'Customer Data entry'!S195)</f>
        <v/>
      </c>
      <c r="AB194" s="85" t="str">
        <f>IF('Customer Data entry'!AF195="","",'Customer Data entry'!AF195)</f>
        <v/>
      </c>
    </row>
    <row r="195" spans="2:28" x14ac:dyDescent="0.25">
      <c r="B195" s="85" t="str">
        <f>IF('Vendor Data entry'!B196="","",'Vendor Data entry'!B196)</f>
        <v/>
      </c>
      <c r="C195" s="85" t="str">
        <f>IF('Vendor Data entry'!V196="","",'Vendor Data entry'!V196)</f>
        <v/>
      </c>
      <c r="D195" s="85" t="str">
        <f>IF('Vendor Data entry'!W196="","",'Vendor Data entry'!W196)</f>
        <v/>
      </c>
      <c r="E195" s="85" t="str">
        <f>IF('Vendor Data entry'!AX196="","",'Vendor Data entry'!AX196)</f>
        <v/>
      </c>
      <c r="F195" s="85" t="str">
        <f>IF('Vendor Data entry'!AY196="","",'Vendor Data entry'!AY196)</f>
        <v/>
      </c>
      <c r="G195" s="85" t="str">
        <f>IF('Vendor Data entry'!BT196="","",'Vendor Data entry'!BT196)</f>
        <v/>
      </c>
      <c r="H195" s="85" t="str">
        <f>IF('Vendor Data entry'!BU196="","",'Vendor Data entry'!BU196)</f>
        <v/>
      </c>
      <c r="I195" s="85" t="str">
        <f>IF('Vendor Data entry'!CE196="","",'Vendor Data entry'!CE196)</f>
        <v/>
      </c>
      <c r="J195" s="85" t="str">
        <f>IF('Vendor Data entry'!CM196="","",'Vendor Data entry'!CM196)</f>
        <v/>
      </c>
      <c r="U195" s="85" t="str">
        <f>IF('External Stak. data entry'!D196="","",'External Stak. data entry'!D196)</f>
        <v/>
      </c>
      <c r="V195" s="85" t="str">
        <f>IF('External Stak. data entry'!E196="","",'External Stak. data entry'!E196)</f>
        <v/>
      </c>
      <c r="W195" s="85" t="str">
        <f>IF('External Stak. data entry'!F196="","",'External Stak. data entry'!F196)</f>
        <v/>
      </c>
      <c r="X195" s="85" t="str">
        <f>IF('External Stak. data entry'!G196="","",'External Stak. data entry'!G196)</f>
        <v/>
      </c>
      <c r="Y195" s="85" t="str">
        <f>IF('External Stak. data entry'!T196="","",'External Stak. data entry'!T196)</f>
        <v/>
      </c>
      <c r="Z195" s="85" t="str">
        <f>IF('Customer Data entry'!J196="","",'Customer Data entry'!J196)</f>
        <v/>
      </c>
      <c r="AA195" s="85" t="str">
        <f>IF('Customer Data entry'!S196="","",'Customer Data entry'!S196)</f>
        <v/>
      </c>
      <c r="AB195" s="85" t="str">
        <f>IF('Customer Data entry'!AF196="","",'Customer Data entry'!AF196)</f>
        <v/>
      </c>
    </row>
    <row r="196" spans="2:28" x14ac:dyDescent="0.25">
      <c r="B196" s="85" t="str">
        <f>IF('Vendor Data entry'!B197="","",'Vendor Data entry'!B197)</f>
        <v/>
      </c>
      <c r="C196" s="85" t="str">
        <f>IF('Vendor Data entry'!V197="","",'Vendor Data entry'!V197)</f>
        <v/>
      </c>
      <c r="D196" s="85" t="str">
        <f>IF('Vendor Data entry'!W197="","",'Vendor Data entry'!W197)</f>
        <v/>
      </c>
      <c r="E196" s="85" t="str">
        <f>IF('Vendor Data entry'!AX197="","",'Vendor Data entry'!AX197)</f>
        <v/>
      </c>
      <c r="F196" s="85" t="str">
        <f>IF('Vendor Data entry'!AY197="","",'Vendor Data entry'!AY197)</f>
        <v/>
      </c>
      <c r="G196" s="85" t="str">
        <f>IF('Vendor Data entry'!BT197="","",'Vendor Data entry'!BT197)</f>
        <v/>
      </c>
      <c r="H196" s="85" t="str">
        <f>IF('Vendor Data entry'!BU197="","",'Vendor Data entry'!BU197)</f>
        <v/>
      </c>
      <c r="I196" s="85" t="str">
        <f>IF('Vendor Data entry'!CE197="","",'Vendor Data entry'!CE197)</f>
        <v/>
      </c>
      <c r="J196" s="85" t="str">
        <f>IF('Vendor Data entry'!CM197="","",'Vendor Data entry'!CM197)</f>
        <v/>
      </c>
      <c r="U196" s="85" t="str">
        <f>IF('External Stak. data entry'!D197="","",'External Stak. data entry'!D197)</f>
        <v/>
      </c>
      <c r="V196" s="85" t="str">
        <f>IF('External Stak. data entry'!E197="","",'External Stak. data entry'!E197)</f>
        <v/>
      </c>
      <c r="W196" s="85" t="str">
        <f>IF('External Stak. data entry'!F197="","",'External Stak. data entry'!F197)</f>
        <v/>
      </c>
      <c r="X196" s="85" t="str">
        <f>IF('External Stak. data entry'!G197="","",'External Stak. data entry'!G197)</f>
        <v/>
      </c>
      <c r="Y196" s="85" t="str">
        <f>IF('External Stak. data entry'!T197="","",'External Stak. data entry'!T197)</f>
        <v/>
      </c>
      <c r="Z196" s="85" t="str">
        <f>IF('Customer Data entry'!J197="","",'Customer Data entry'!J197)</f>
        <v/>
      </c>
      <c r="AA196" s="85" t="str">
        <f>IF('Customer Data entry'!S197="","",'Customer Data entry'!S197)</f>
        <v/>
      </c>
      <c r="AB196" s="85" t="str">
        <f>IF('Customer Data entry'!AF197="","",'Customer Data entry'!AF197)</f>
        <v/>
      </c>
    </row>
    <row r="197" spans="2:28" x14ac:dyDescent="0.25">
      <c r="B197" s="85" t="str">
        <f>IF('Vendor Data entry'!B198="","",'Vendor Data entry'!B198)</f>
        <v/>
      </c>
      <c r="C197" s="85" t="str">
        <f>IF('Vendor Data entry'!V198="","",'Vendor Data entry'!V198)</f>
        <v/>
      </c>
      <c r="D197" s="85" t="str">
        <f>IF('Vendor Data entry'!W198="","",'Vendor Data entry'!W198)</f>
        <v/>
      </c>
      <c r="E197" s="85" t="str">
        <f>IF('Vendor Data entry'!AX198="","",'Vendor Data entry'!AX198)</f>
        <v/>
      </c>
      <c r="F197" s="85" t="str">
        <f>IF('Vendor Data entry'!AY198="","",'Vendor Data entry'!AY198)</f>
        <v/>
      </c>
      <c r="G197" s="85" t="str">
        <f>IF('Vendor Data entry'!BT198="","",'Vendor Data entry'!BT198)</f>
        <v/>
      </c>
      <c r="H197" s="85" t="str">
        <f>IF('Vendor Data entry'!BU198="","",'Vendor Data entry'!BU198)</f>
        <v/>
      </c>
      <c r="I197" s="85" t="str">
        <f>IF('Vendor Data entry'!CE198="","",'Vendor Data entry'!CE198)</f>
        <v/>
      </c>
      <c r="J197" s="85" t="str">
        <f>IF('Vendor Data entry'!CM198="","",'Vendor Data entry'!CM198)</f>
        <v/>
      </c>
      <c r="U197" s="85" t="str">
        <f>IF('External Stak. data entry'!D198="","",'External Stak. data entry'!D198)</f>
        <v/>
      </c>
      <c r="V197" s="85" t="str">
        <f>IF('External Stak. data entry'!E198="","",'External Stak. data entry'!E198)</f>
        <v/>
      </c>
      <c r="W197" s="85" t="str">
        <f>IF('External Stak. data entry'!F198="","",'External Stak. data entry'!F198)</f>
        <v/>
      </c>
      <c r="X197" s="85" t="str">
        <f>IF('External Stak. data entry'!G198="","",'External Stak. data entry'!G198)</f>
        <v/>
      </c>
      <c r="Y197" s="85" t="str">
        <f>IF('External Stak. data entry'!T198="","",'External Stak. data entry'!T198)</f>
        <v/>
      </c>
      <c r="Z197" s="85" t="str">
        <f>IF('Customer Data entry'!J198="","",'Customer Data entry'!J198)</f>
        <v/>
      </c>
      <c r="AA197" s="85" t="str">
        <f>IF('Customer Data entry'!S198="","",'Customer Data entry'!S198)</f>
        <v/>
      </c>
      <c r="AB197" s="85" t="str">
        <f>IF('Customer Data entry'!AF198="","",'Customer Data entry'!AF198)</f>
        <v/>
      </c>
    </row>
    <row r="198" spans="2:28" x14ac:dyDescent="0.25">
      <c r="B198" s="85" t="str">
        <f>IF('Vendor Data entry'!B199="","",'Vendor Data entry'!B199)</f>
        <v/>
      </c>
      <c r="C198" s="85" t="str">
        <f>IF('Vendor Data entry'!V199="","",'Vendor Data entry'!V199)</f>
        <v/>
      </c>
      <c r="D198" s="85" t="str">
        <f>IF('Vendor Data entry'!W199="","",'Vendor Data entry'!W199)</f>
        <v/>
      </c>
      <c r="E198" s="85" t="str">
        <f>IF('Vendor Data entry'!AX199="","",'Vendor Data entry'!AX199)</f>
        <v/>
      </c>
      <c r="F198" s="85" t="str">
        <f>IF('Vendor Data entry'!AY199="","",'Vendor Data entry'!AY199)</f>
        <v/>
      </c>
      <c r="G198" s="85" t="str">
        <f>IF('Vendor Data entry'!BT199="","",'Vendor Data entry'!BT199)</f>
        <v/>
      </c>
      <c r="H198" s="85" t="str">
        <f>IF('Vendor Data entry'!BU199="","",'Vendor Data entry'!BU199)</f>
        <v/>
      </c>
      <c r="I198" s="85" t="str">
        <f>IF('Vendor Data entry'!CE199="","",'Vendor Data entry'!CE199)</f>
        <v/>
      </c>
      <c r="J198" s="85" t="str">
        <f>IF('Vendor Data entry'!CM199="","",'Vendor Data entry'!CM199)</f>
        <v/>
      </c>
      <c r="U198" s="85" t="str">
        <f>IF('External Stak. data entry'!D199="","",'External Stak. data entry'!D199)</f>
        <v/>
      </c>
      <c r="V198" s="85" t="str">
        <f>IF('External Stak. data entry'!E199="","",'External Stak. data entry'!E199)</f>
        <v/>
      </c>
      <c r="W198" s="85" t="str">
        <f>IF('External Stak. data entry'!F199="","",'External Stak. data entry'!F199)</f>
        <v/>
      </c>
      <c r="X198" s="85" t="str">
        <f>IF('External Stak. data entry'!G199="","",'External Stak. data entry'!G199)</f>
        <v/>
      </c>
      <c r="Y198" s="85" t="str">
        <f>IF('External Stak. data entry'!T199="","",'External Stak. data entry'!T199)</f>
        <v/>
      </c>
      <c r="Z198" s="85" t="str">
        <f>IF('Customer Data entry'!J199="","",'Customer Data entry'!J199)</f>
        <v/>
      </c>
      <c r="AA198" s="85" t="str">
        <f>IF('Customer Data entry'!S199="","",'Customer Data entry'!S199)</f>
        <v/>
      </c>
      <c r="AB198" s="85" t="str">
        <f>IF('Customer Data entry'!AF199="","",'Customer Data entry'!AF199)</f>
        <v/>
      </c>
    </row>
    <row r="199" spans="2:28" x14ac:dyDescent="0.25">
      <c r="B199" s="85" t="str">
        <f>IF('Vendor Data entry'!B200="","",'Vendor Data entry'!B200)</f>
        <v/>
      </c>
      <c r="C199" s="85" t="str">
        <f>IF('Vendor Data entry'!V200="","",'Vendor Data entry'!V200)</f>
        <v/>
      </c>
      <c r="D199" s="85" t="str">
        <f>IF('Vendor Data entry'!W200="","",'Vendor Data entry'!W200)</f>
        <v/>
      </c>
      <c r="E199" s="85" t="str">
        <f>IF('Vendor Data entry'!AX200="","",'Vendor Data entry'!AX200)</f>
        <v/>
      </c>
      <c r="F199" s="85" t="str">
        <f>IF('Vendor Data entry'!AY200="","",'Vendor Data entry'!AY200)</f>
        <v/>
      </c>
      <c r="G199" s="85" t="str">
        <f>IF('Vendor Data entry'!BT200="","",'Vendor Data entry'!BT200)</f>
        <v/>
      </c>
      <c r="H199" s="85" t="str">
        <f>IF('Vendor Data entry'!BU200="","",'Vendor Data entry'!BU200)</f>
        <v/>
      </c>
      <c r="I199" s="85" t="str">
        <f>IF('Vendor Data entry'!CE200="","",'Vendor Data entry'!CE200)</f>
        <v/>
      </c>
      <c r="J199" s="85" t="str">
        <f>IF('Vendor Data entry'!CM200="","",'Vendor Data entry'!CM200)</f>
        <v/>
      </c>
      <c r="U199" s="85" t="str">
        <f>IF('External Stak. data entry'!D200="","",'External Stak. data entry'!D200)</f>
        <v/>
      </c>
      <c r="V199" s="85" t="str">
        <f>IF('External Stak. data entry'!E200="","",'External Stak. data entry'!E200)</f>
        <v/>
      </c>
      <c r="W199" s="85" t="str">
        <f>IF('External Stak. data entry'!F200="","",'External Stak. data entry'!F200)</f>
        <v/>
      </c>
      <c r="X199" s="85" t="str">
        <f>IF('External Stak. data entry'!G200="","",'External Stak. data entry'!G200)</f>
        <v/>
      </c>
      <c r="Y199" s="85" t="str">
        <f>IF('External Stak. data entry'!T200="","",'External Stak. data entry'!T200)</f>
        <v/>
      </c>
      <c r="Z199" s="85" t="str">
        <f>IF('Customer Data entry'!J200="","",'Customer Data entry'!J200)</f>
        <v/>
      </c>
      <c r="AA199" s="85" t="str">
        <f>IF('Customer Data entry'!S200="","",'Customer Data entry'!S200)</f>
        <v/>
      </c>
      <c r="AB199" s="85" t="str">
        <f>IF('Customer Data entry'!AF200="","",'Customer Data entry'!AF200)</f>
        <v/>
      </c>
    </row>
    <row r="200" spans="2:28" x14ac:dyDescent="0.25">
      <c r="B200" s="85" t="str">
        <f>IF('Vendor Data entry'!B201="","",'Vendor Data entry'!B201)</f>
        <v/>
      </c>
      <c r="C200" s="85" t="str">
        <f>IF('Vendor Data entry'!V201="","",'Vendor Data entry'!V201)</f>
        <v/>
      </c>
      <c r="D200" s="85" t="str">
        <f>IF('Vendor Data entry'!W201="","",'Vendor Data entry'!W201)</f>
        <v/>
      </c>
      <c r="E200" s="85" t="str">
        <f>IF('Vendor Data entry'!AX201="","",'Vendor Data entry'!AX201)</f>
        <v/>
      </c>
      <c r="F200" s="85" t="str">
        <f>IF('Vendor Data entry'!AY201="","",'Vendor Data entry'!AY201)</f>
        <v/>
      </c>
      <c r="G200" s="85" t="str">
        <f>IF('Vendor Data entry'!BT201="","",'Vendor Data entry'!BT201)</f>
        <v/>
      </c>
      <c r="H200" s="85" t="str">
        <f>IF('Vendor Data entry'!BU201="","",'Vendor Data entry'!BU201)</f>
        <v/>
      </c>
      <c r="I200" s="85" t="str">
        <f>IF('Vendor Data entry'!CE201="","",'Vendor Data entry'!CE201)</f>
        <v/>
      </c>
      <c r="J200" s="85" t="str">
        <f>IF('Vendor Data entry'!CM201="","",'Vendor Data entry'!CM201)</f>
        <v/>
      </c>
      <c r="U200" s="85" t="str">
        <f>IF('External Stak. data entry'!D201="","",'External Stak. data entry'!D201)</f>
        <v/>
      </c>
      <c r="V200" s="85" t="str">
        <f>IF('External Stak. data entry'!E201="","",'External Stak. data entry'!E201)</f>
        <v/>
      </c>
      <c r="W200" s="85" t="str">
        <f>IF('External Stak. data entry'!F201="","",'External Stak. data entry'!F201)</f>
        <v/>
      </c>
      <c r="X200" s="85" t="str">
        <f>IF('External Stak. data entry'!G201="","",'External Stak. data entry'!G201)</f>
        <v/>
      </c>
      <c r="Y200" s="85" t="str">
        <f>IF('External Stak. data entry'!T201="","",'External Stak. data entry'!T201)</f>
        <v/>
      </c>
      <c r="Z200" s="85" t="str">
        <f>IF('Customer Data entry'!J201="","",'Customer Data entry'!J201)</f>
        <v/>
      </c>
      <c r="AA200" s="85" t="str">
        <f>IF('Customer Data entry'!S201="","",'Customer Data entry'!S201)</f>
        <v/>
      </c>
      <c r="AB200" s="85" t="str">
        <f>IF('Customer Data entry'!AF201="","",'Customer Data entry'!AF201)</f>
        <v/>
      </c>
    </row>
    <row r="201" spans="2:28" x14ac:dyDescent="0.25">
      <c r="B201" s="85" t="str">
        <f>IF('Vendor Data entry'!B202="","",'Vendor Data entry'!B202)</f>
        <v/>
      </c>
      <c r="C201" s="85" t="str">
        <f>IF('Vendor Data entry'!V202="","",'Vendor Data entry'!V202)</f>
        <v/>
      </c>
      <c r="D201" s="85" t="str">
        <f>IF('Vendor Data entry'!W202="","",'Vendor Data entry'!W202)</f>
        <v/>
      </c>
      <c r="E201" s="85" t="str">
        <f>IF('Vendor Data entry'!AX202="","",'Vendor Data entry'!AX202)</f>
        <v/>
      </c>
      <c r="F201" s="85" t="str">
        <f>IF('Vendor Data entry'!AY202="","",'Vendor Data entry'!AY202)</f>
        <v/>
      </c>
      <c r="G201" s="85" t="str">
        <f>IF('Vendor Data entry'!BT202="","",'Vendor Data entry'!BT202)</f>
        <v/>
      </c>
      <c r="H201" s="85" t="str">
        <f>IF('Vendor Data entry'!BU202="","",'Vendor Data entry'!BU202)</f>
        <v/>
      </c>
      <c r="I201" s="85" t="str">
        <f>IF('Vendor Data entry'!CE202="","",'Vendor Data entry'!CE202)</f>
        <v/>
      </c>
      <c r="J201" s="85" t="str">
        <f>IF('Vendor Data entry'!CM202="","",'Vendor Data entry'!CM202)</f>
        <v/>
      </c>
      <c r="U201" s="85" t="str">
        <f>IF('External Stak. data entry'!D202="","",'External Stak. data entry'!D202)</f>
        <v/>
      </c>
      <c r="V201" s="85" t="str">
        <f>IF('External Stak. data entry'!E202="","",'External Stak. data entry'!E202)</f>
        <v/>
      </c>
      <c r="W201" s="85" t="str">
        <f>IF('External Stak. data entry'!F202="","",'External Stak. data entry'!F202)</f>
        <v/>
      </c>
      <c r="X201" s="85" t="str">
        <f>IF('External Stak. data entry'!G202="","",'External Stak. data entry'!G202)</f>
        <v/>
      </c>
      <c r="Y201" s="85" t="str">
        <f>IF('External Stak. data entry'!T202="","",'External Stak. data entry'!T202)</f>
        <v/>
      </c>
      <c r="Z201" s="85" t="str">
        <f>IF('Customer Data entry'!J202="","",'Customer Data entry'!J202)</f>
        <v/>
      </c>
      <c r="AA201" s="85" t="str">
        <f>IF('Customer Data entry'!S202="","",'Customer Data entry'!S202)</f>
        <v/>
      </c>
      <c r="AB201" s="85" t="str">
        <f>IF('Customer Data entry'!AF202="","",'Customer Data entry'!AF202)</f>
        <v/>
      </c>
    </row>
    <row r="202" spans="2:28" x14ac:dyDescent="0.25">
      <c r="B202" s="85" t="str">
        <f>IF('Vendor Data entry'!B203="","",'Vendor Data entry'!B203)</f>
        <v/>
      </c>
      <c r="C202" s="85" t="str">
        <f>IF('Vendor Data entry'!V203="","",'Vendor Data entry'!V203)</f>
        <v/>
      </c>
      <c r="D202" s="85" t="str">
        <f>IF('Vendor Data entry'!W203="","",'Vendor Data entry'!W203)</f>
        <v/>
      </c>
      <c r="E202" s="85" t="str">
        <f>IF('Vendor Data entry'!AX203="","",'Vendor Data entry'!AX203)</f>
        <v/>
      </c>
      <c r="F202" s="85" t="str">
        <f>IF('Vendor Data entry'!AY203="","",'Vendor Data entry'!AY203)</f>
        <v/>
      </c>
      <c r="G202" s="85" t="str">
        <f>IF('Vendor Data entry'!BT203="","",'Vendor Data entry'!BT203)</f>
        <v/>
      </c>
      <c r="H202" s="85" t="str">
        <f>IF('Vendor Data entry'!BU203="","",'Vendor Data entry'!BU203)</f>
        <v/>
      </c>
      <c r="I202" s="85" t="str">
        <f>IF('Vendor Data entry'!CE203="","",'Vendor Data entry'!CE203)</f>
        <v/>
      </c>
      <c r="J202" s="85" t="str">
        <f>IF('Vendor Data entry'!CM203="","",'Vendor Data entry'!CM203)</f>
        <v/>
      </c>
      <c r="U202" s="85" t="str">
        <f>IF('External Stak. data entry'!D203="","",'External Stak. data entry'!D203)</f>
        <v/>
      </c>
      <c r="V202" s="85" t="str">
        <f>IF('External Stak. data entry'!E203="","",'External Stak. data entry'!E203)</f>
        <v/>
      </c>
      <c r="W202" s="85" t="str">
        <f>IF('External Stak. data entry'!F203="","",'External Stak. data entry'!F203)</f>
        <v/>
      </c>
      <c r="X202" s="85" t="str">
        <f>IF('External Stak. data entry'!G203="","",'External Stak. data entry'!G203)</f>
        <v/>
      </c>
      <c r="Y202" s="85" t="str">
        <f>IF('External Stak. data entry'!T203="","",'External Stak. data entry'!T203)</f>
        <v/>
      </c>
      <c r="Z202" s="85" t="str">
        <f>IF('Customer Data entry'!J203="","",'Customer Data entry'!J203)</f>
        <v/>
      </c>
      <c r="AA202" s="85" t="str">
        <f>IF('Customer Data entry'!S203="","",'Customer Data entry'!S203)</f>
        <v/>
      </c>
      <c r="AB202" s="85" t="str">
        <f>IF('Customer Data entry'!AF203="","",'Customer Data entry'!AF203)</f>
        <v/>
      </c>
    </row>
    <row r="203" spans="2:28" x14ac:dyDescent="0.25">
      <c r="B203" s="85" t="str">
        <f>IF('Vendor Data entry'!B204="","",'Vendor Data entry'!B204)</f>
        <v/>
      </c>
      <c r="C203" s="85" t="str">
        <f>IF('Vendor Data entry'!V204="","",'Vendor Data entry'!V204)</f>
        <v/>
      </c>
      <c r="D203" s="85" t="str">
        <f>IF('Vendor Data entry'!W204="","",'Vendor Data entry'!W204)</f>
        <v/>
      </c>
      <c r="E203" s="85" t="str">
        <f>IF('Vendor Data entry'!AX204="","",'Vendor Data entry'!AX204)</f>
        <v/>
      </c>
      <c r="F203" s="85" t="str">
        <f>IF('Vendor Data entry'!AY204="","",'Vendor Data entry'!AY204)</f>
        <v/>
      </c>
      <c r="G203" s="85" t="str">
        <f>IF('Vendor Data entry'!BT204="","",'Vendor Data entry'!BT204)</f>
        <v/>
      </c>
      <c r="H203" s="85" t="str">
        <f>IF('Vendor Data entry'!BU204="","",'Vendor Data entry'!BU204)</f>
        <v/>
      </c>
      <c r="I203" s="85" t="str">
        <f>IF('Vendor Data entry'!CE204="","",'Vendor Data entry'!CE204)</f>
        <v/>
      </c>
      <c r="J203" s="85" t="str">
        <f>IF('Vendor Data entry'!CM204="","",'Vendor Data entry'!CM204)</f>
        <v/>
      </c>
      <c r="U203" s="85" t="str">
        <f>IF('External Stak. data entry'!D204="","",'External Stak. data entry'!D204)</f>
        <v/>
      </c>
      <c r="V203" s="85" t="str">
        <f>IF('External Stak. data entry'!E204="","",'External Stak. data entry'!E204)</f>
        <v/>
      </c>
      <c r="W203" s="85" t="str">
        <f>IF('External Stak. data entry'!F204="","",'External Stak. data entry'!F204)</f>
        <v/>
      </c>
      <c r="X203" s="85" t="str">
        <f>IF('External Stak. data entry'!G204="","",'External Stak. data entry'!G204)</f>
        <v/>
      </c>
      <c r="Y203" s="85" t="str">
        <f>IF('External Stak. data entry'!T204="","",'External Stak. data entry'!T204)</f>
        <v/>
      </c>
      <c r="Z203" s="85" t="str">
        <f>IF('Customer Data entry'!J204="","",'Customer Data entry'!J204)</f>
        <v/>
      </c>
      <c r="AA203" s="85" t="str">
        <f>IF('Customer Data entry'!S204="","",'Customer Data entry'!S204)</f>
        <v/>
      </c>
      <c r="AB203" s="85" t="str">
        <f>IF('Customer Data entry'!AF204="","",'Customer Data entry'!AF204)</f>
        <v/>
      </c>
    </row>
    <row r="204" spans="2:28" x14ac:dyDescent="0.25">
      <c r="B204" s="85" t="str">
        <f>IF('Vendor Data entry'!B205="","",'Vendor Data entry'!B205)</f>
        <v/>
      </c>
      <c r="C204" s="85" t="str">
        <f>IF('Vendor Data entry'!V205="","",'Vendor Data entry'!V205)</f>
        <v/>
      </c>
      <c r="D204" s="85" t="str">
        <f>IF('Vendor Data entry'!W205="","",'Vendor Data entry'!W205)</f>
        <v/>
      </c>
      <c r="E204" s="85" t="str">
        <f>IF('Vendor Data entry'!AX205="","",'Vendor Data entry'!AX205)</f>
        <v/>
      </c>
      <c r="F204" s="85" t="str">
        <f>IF('Vendor Data entry'!AY205="","",'Vendor Data entry'!AY205)</f>
        <v/>
      </c>
      <c r="G204" s="85" t="str">
        <f>IF('Vendor Data entry'!BT205="","",'Vendor Data entry'!BT205)</f>
        <v/>
      </c>
      <c r="H204" s="85" t="str">
        <f>IF('Vendor Data entry'!BU205="","",'Vendor Data entry'!BU205)</f>
        <v/>
      </c>
      <c r="I204" s="85" t="str">
        <f>IF('Vendor Data entry'!CE205="","",'Vendor Data entry'!CE205)</f>
        <v/>
      </c>
      <c r="J204" s="85" t="str">
        <f>IF('Vendor Data entry'!CM205="","",'Vendor Data entry'!CM205)</f>
        <v/>
      </c>
      <c r="U204" s="85" t="str">
        <f>IF('External Stak. data entry'!D205="","",'External Stak. data entry'!D205)</f>
        <v/>
      </c>
      <c r="V204" s="85" t="str">
        <f>IF('External Stak. data entry'!E205="","",'External Stak. data entry'!E205)</f>
        <v/>
      </c>
      <c r="W204" s="85" t="str">
        <f>IF('External Stak. data entry'!F205="","",'External Stak. data entry'!F205)</f>
        <v/>
      </c>
      <c r="X204" s="85" t="str">
        <f>IF('External Stak. data entry'!G205="","",'External Stak. data entry'!G205)</f>
        <v/>
      </c>
      <c r="Y204" s="85" t="str">
        <f>IF('External Stak. data entry'!T205="","",'External Stak. data entry'!T205)</f>
        <v/>
      </c>
      <c r="Z204" s="85" t="str">
        <f>IF('Customer Data entry'!J205="","",'Customer Data entry'!J205)</f>
        <v/>
      </c>
      <c r="AA204" s="85" t="str">
        <f>IF('Customer Data entry'!S205="","",'Customer Data entry'!S205)</f>
        <v/>
      </c>
      <c r="AB204" s="85" t="str">
        <f>IF('Customer Data entry'!AF205="","",'Customer Data entry'!AF205)</f>
        <v/>
      </c>
    </row>
    <row r="205" spans="2:28" x14ac:dyDescent="0.25">
      <c r="B205" s="85" t="str">
        <f>IF('Vendor Data entry'!B206="","",'Vendor Data entry'!B206)</f>
        <v/>
      </c>
      <c r="C205" s="85" t="str">
        <f>IF('Vendor Data entry'!V206="","",'Vendor Data entry'!V206)</f>
        <v/>
      </c>
      <c r="D205" s="85" t="str">
        <f>IF('Vendor Data entry'!W206="","",'Vendor Data entry'!W206)</f>
        <v/>
      </c>
      <c r="E205" s="85" t="str">
        <f>IF('Vendor Data entry'!AX206="","",'Vendor Data entry'!AX206)</f>
        <v/>
      </c>
      <c r="F205" s="85" t="str">
        <f>IF('Vendor Data entry'!AY206="","",'Vendor Data entry'!AY206)</f>
        <v/>
      </c>
      <c r="G205" s="85" t="str">
        <f>IF('Vendor Data entry'!BT206="","",'Vendor Data entry'!BT206)</f>
        <v/>
      </c>
      <c r="H205" s="85" t="str">
        <f>IF('Vendor Data entry'!BU206="","",'Vendor Data entry'!BU206)</f>
        <v/>
      </c>
      <c r="I205" s="85" t="str">
        <f>IF('Vendor Data entry'!CE206="","",'Vendor Data entry'!CE206)</f>
        <v/>
      </c>
      <c r="J205" s="85" t="str">
        <f>IF('Vendor Data entry'!CM206="","",'Vendor Data entry'!CM206)</f>
        <v/>
      </c>
      <c r="U205" s="85" t="str">
        <f>IF('External Stak. data entry'!D206="","",'External Stak. data entry'!D206)</f>
        <v/>
      </c>
      <c r="V205" s="85" t="str">
        <f>IF('External Stak. data entry'!E206="","",'External Stak. data entry'!E206)</f>
        <v/>
      </c>
      <c r="W205" s="85" t="str">
        <f>IF('External Stak. data entry'!F206="","",'External Stak. data entry'!F206)</f>
        <v/>
      </c>
      <c r="X205" s="85" t="str">
        <f>IF('External Stak. data entry'!G206="","",'External Stak. data entry'!G206)</f>
        <v/>
      </c>
      <c r="Y205" s="85" t="str">
        <f>IF('External Stak. data entry'!T206="","",'External Stak. data entry'!T206)</f>
        <v/>
      </c>
      <c r="Z205" s="85" t="str">
        <f>IF('Customer Data entry'!J206="","",'Customer Data entry'!J206)</f>
        <v/>
      </c>
      <c r="AA205" s="85" t="str">
        <f>IF('Customer Data entry'!S206="","",'Customer Data entry'!S206)</f>
        <v/>
      </c>
      <c r="AB205" s="85" t="str">
        <f>IF('Customer Data entry'!AF206="","",'Customer Data entry'!AF206)</f>
        <v/>
      </c>
    </row>
    <row r="206" spans="2:28" x14ac:dyDescent="0.25">
      <c r="B206" s="85" t="str">
        <f>IF('Vendor Data entry'!B207="","",'Vendor Data entry'!B207)</f>
        <v/>
      </c>
      <c r="C206" s="85" t="str">
        <f>IF('Vendor Data entry'!V207="","",'Vendor Data entry'!V207)</f>
        <v/>
      </c>
      <c r="D206" s="85" t="str">
        <f>IF('Vendor Data entry'!W207="","",'Vendor Data entry'!W207)</f>
        <v/>
      </c>
      <c r="E206" s="85" t="str">
        <f>IF('Vendor Data entry'!AX207="","",'Vendor Data entry'!AX207)</f>
        <v/>
      </c>
      <c r="F206" s="85" t="str">
        <f>IF('Vendor Data entry'!AY207="","",'Vendor Data entry'!AY207)</f>
        <v/>
      </c>
      <c r="G206" s="85" t="str">
        <f>IF('Vendor Data entry'!BT207="","",'Vendor Data entry'!BT207)</f>
        <v/>
      </c>
      <c r="H206" s="85" t="str">
        <f>IF('Vendor Data entry'!BU207="","",'Vendor Data entry'!BU207)</f>
        <v/>
      </c>
      <c r="I206" s="85" t="str">
        <f>IF('Vendor Data entry'!CE207="","",'Vendor Data entry'!CE207)</f>
        <v/>
      </c>
      <c r="J206" s="85" t="str">
        <f>IF('Vendor Data entry'!CM207="","",'Vendor Data entry'!CM207)</f>
        <v/>
      </c>
      <c r="U206" s="85" t="str">
        <f>IF('External Stak. data entry'!D207="","",'External Stak. data entry'!D207)</f>
        <v/>
      </c>
      <c r="V206" s="85" t="str">
        <f>IF('External Stak. data entry'!E207="","",'External Stak. data entry'!E207)</f>
        <v/>
      </c>
      <c r="W206" s="85" t="str">
        <f>IF('External Stak. data entry'!F207="","",'External Stak. data entry'!F207)</f>
        <v/>
      </c>
      <c r="X206" s="85" t="str">
        <f>IF('External Stak. data entry'!G207="","",'External Stak. data entry'!G207)</f>
        <v/>
      </c>
      <c r="Y206" s="85" t="str">
        <f>IF('External Stak. data entry'!T207="","",'External Stak. data entry'!T207)</f>
        <v/>
      </c>
      <c r="Z206" s="85" t="str">
        <f>IF('Customer Data entry'!J207="","",'Customer Data entry'!J207)</f>
        <v/>
      </c>
      <c r="AA206" s="85" t="str">
        <f>IF('Customer Data entry'!S207="","",'Customer Data entry'!S207)</f>
        <v/>
      </c>
      <c r="AB206" s="85" t="str">
        <f>IF('Customer Data entry'!AF207="","",'Customer Data entry'!AF207)</f>
        <v/>
      </c>
    </row>
    <row r="207" spans="2:28" x14ac:dyDescent="0.25">
      <c r="B207" s="85" t="str">
        <f>IF('Vendor Data entry'!B208="","",'Vendor Data entry'!B208)</f>
        <v/>
      </c>
      <c r="C207" s="85" t="str">
        <f>IF('Vendor Data entry'!V208="","",'Vendor Data entry'!V208)</f>
        <v/>
      </c>
      <c r="D207" s="85" t="str">
        <f>IF('Vendor Data entry'!W208="","",'Vendor Data entry'!W208)</f>
        <v/>
      </c>
      <c r="E207" s="85" t="str">
        <f>IF('Vendor Data entry'!AX208="","",'Vendor Data entry'!AX208)</f>
        <v/>
      </c>
      <c r="F207" s="85" t="str">
        <f>IF('Vendor Data entry'!AY208="","",'Vendor Data entry'!AY208)</f>
        <v/>
      </c>
      <c r="G207" s="85" t="str">
        <f>IF('Vendor Data entry'!BT208="","",'Vendor Data entry'!BT208)</f>
        <v/>
      </c>
      <c r="H207" s="85" t="str">
        <f>IF('Vendor Data entry'!BU208="","",'Vendor Data entry'!BU208)</f>
        <v/>
      </c>
      <c r="I207" s="85" t="str">
        <f>IF('Vendor Data entry'!CE208="","",'Vendor Data entry'!CE208)</f>
        <v/>
      </c>
      <c r="J207" s="85" t="str">
        <f>IF('Vendor Data entry'!CM208="","",'Vendor Data entry'!CM208)</f>
        <v/>
      </c>
      <c r="U207" s="85" t="str">
        <f>IF('External Stak. data entry'!D208="","",'External Stak. data entry'!D208)</f>
        <v/>
      </c>
      <c r="V207" s="85" t="str">
        <f>IF('External Stak. data entry'!E208="","",'External Stak. data entry'!E208)</f>
        <v/>
      </c>
      <c r="W207" s="85" t="str">
        <f>IF('External Stak. data entry'!F208="","",'External Stak. data entry'!F208)</f>
        <v/>
      </c>
      <c r="X207" s="85" t="str">
        <f>IF('External Stak. data entry'!G208="","",'External Stak. data entry'!G208)</f>
        <v/>
      </c>
      <c r="Y207" s="85" t="str">
        <f>IF('External Stak. data entry'!T208="","",'External Stak. data entry'!T208)</f>
        <v/>
      </c>
      <c r="Z207" s="85" t="str">
        <f>IF('Customer Data entry'!J208="","",'Customer Data entry'!J208)</f>
        <v/>
      </c>
      <c r="AA207" s="85" t="str">
        <f>IF('Customer Data entry'!S208="","",'Customer Data entry'!S208)</f>
        <v/>
      </c>
      <c r="AB207" s="85" t="str">
        <f>IF('Customer Data entry'!AF208="","",'Customer Data entry'!AF208)</f>
        <v/>
      </c>
    </row>
    <row r="208" spans="2:28" x14ac:dyDescent="0.25">
      <c r="B208" s="85" t="str">
        <f>IF('Vendor Data entry'!B209="","",'Vendor Data entry'!B209)</f>
        <v/>
      </c>
      <c r="C208" s="85" t="str">
        <f>IF('Vendor Data entry'!V209="","",'Vendor Data entry'!V209)</f>
        <v/>
      </c>
      <c r="D208" s="85" t="str">
        <f>IF('Vendor Data entry'!W209="","",'Vendor Data entry'!W209)</f>
        <v/>
      </c>
      <c r="E208" s="85" t="str">
        <f>IF('Vendor Data entry'!AX209="","",'Vendor Data entry'!AX209)</f>
        <v/>
      </c>
      <c r="F208" s="85" t="str">
        <f>IF('Vendor Data entry'!AY209="","",'Vendor Data entry'!AY209)</f>
        <v/>
      </c>
      <c r="G208" s="85" t="str">
        <f>IF('Vendor Data entry'!BT209="","",'Vendor Data entry'!BT209)</f>
        <v/>
      </c>
      <c r="H208" s="85" t="str">
        <f>IF('Vendor Data entry'!BU209="","",'Vendor Data entry'!BU209)</f>
        <v/>
      </c>
      <c r="I208" s="85" t="str">
        <f>IF('Vendor Data entry'!CE209="","",'Vendor Data entry'!CE209)</f>
        <v/>
      </c>
      <c r="J208" s="85" t="str">
        <f>IF('Vendor Data entry'!CM209="","",'Vendor Data entry'!CM209)</f>
        <v/>
      </c>
      <c r="U208" s="85" t="str">
        <f>IF('External Stak. data entry'!D209="","",'External Stak. data entry'!D209)</f>
        <v/>
      </c>
      <c r="V208" s="85" t="str">
        <f>IF('External Stak. data entry'!E209="","",'External Stak. data entry'!E209)</f>
        <v/>
      </c>
      <c r="W208" s="85" t="str">
        <f>IF('External Stak. data entry'!F209="","",'External Stak. data entry'!F209)</f>
        <v/>
      </c>
      <c r="X208" s="85" t="str">
        <f>IF('External Stak. data entry'!G209="","",'External Stak. data entry'!G209)</f>
        <v/>
      </c>
      <c r="Y208" s="85" t="str">
        <f>IF('External Stak. data entry'!T209="","",'External Stak. data entry'!T209)</f>
        <v/>
      </c>
      <c r="Z208" s="85" t="str">
        <f>IF('Customer Data entry'!J209="","",'Customer Data entry'!J209)</f>
        <v/>
      </c>
      <c r="AA208" s="85" t="str">
        <f>IF('Customer Data entry'!S209="","",'Customer Data entry'!S209)</f>
        <v/>
      </c>
      <c r="AB208" s="85" t="str">
        <f>IF('Customer Data entry'!AF209="","",'Customer Data entry'!AF209)</f>
        <v/>
      </c>
    </row>
    <row r="209" spans="2:28" x14ac:dyDescent="0.25">
      <c r="B209" s="85" t="str">
        <f>IF('Vendor Data entry'!B210="","",'Vendor Data entry'!B210)</f>
        <v/>
      </c>
      <c r="C209" s="85" t="str">
        <f>IF('Vendor Data entry'!V210="","",'Vendor Data entry'!V210)</f>
        <v/>
      </c>
      <c r="D209" s="85" t="str">
        <f>IF('Vendor Data entry'!W210="","",'Vendor Data entry'!W210)</f>
        <v/>
      </c>
      <c r="E209" s="85" t="str">
        <f>IF('Vendor Data entry'!AX210="","",'Vendor Data entry'!AX210)</f>
        <v/>
      </c>
      <c r="F209" s="85" t="str">
        <f>IF('Vendor Data entry'!AY210="","",'Vendor Data entry'!AY210)</f>
        <v/>
      </c>
      <c r="G209" s="85" t="str">
        <f>IF('Vendor Data entry'!BT210="","",'Vendor Data entry'!BT210)</f>
        <v/>
      </c>
      <c r="H209" s="85" t="str">
        <f>IF('Vendor Data entry'!BU210="","",'Vendor Data entry'!BU210)</f>
        <v/>
      </c>
      <c r="I209" s="85" t="str">
        <f>IF('Vendor Data entry'!CE210="","",'Vendor Data entry'!CE210)</f>
        <v/>
      </c>
      <c r="J209" s="85" t="str">
        <f>IF('Vendor Data entry'!CM210="","",'Vendor Data entry'!CM210)</f>
        <v/>
      </c>
      <c r="U209" s="85" t="str">
        <f>IF('External Stak. data entry'!D210="","",'External Stak. data entry'!D210)</f>
        <v/>
      </c>
      <c r="V209" s="85" t="str">
        <f>IF('External Stak. data entry'!E210="","",'External Stak. data entry'!E210)</f>
        <v/>
      </c>
      <c r="W209" s="85" t="str">
        <f>IF('External Stak. data entry'!F210="","",'External Stak. data entry'!F210)</f>
        <v/>
      </c>
      <c r="X209" s="85" t="str">
        <f>IF('External Stak. data entry'!G210="","",'External Stak. data entry'!G210)</f>
        <v/>
      </c>
      <c r="Y209" s="85" t="str">
        <f>IF('External Stak. data entry'!T210="","",'External Stak. data entry'!T210)</f>
        <v/>
      </c>
      <c r="Z209" s="85" t="str">
        <f>IF('Customer Data entry'!J210="","",'Customer Data entry'!J210)</f>
        <v/>
      </c>
      <c r="AA209" s="85" t="str">
        <f>IF('Customer Data entry'!S210="","",'Customer Data entry'!S210)</f>
        <v/>
      </c>
      <c r="AB209" s="85" t="str">
        <f>IF('Customer Data entry'!AF210="","",'Customer Data entry'!AF210)</f>
        <v/>
      </c>
    </row>
    <row r="210" spans="2:28" x14ac:dyDescent="0.25">
      <c r="B210" s="85" t="str">
        <f>IF('Vendor Data entry'!B211="","",'Vendor Data entry'!B211)</f>
        <v/>
      </c>
      <c r="C210" s="85" t="str">
        <f>IF('Vendor Data entry'!V211="","",'Vendor Data entry'!V211)</f>
        <v/>
      </c>
      <c r="D210" s="85" t="str">
        <f>IF('Vendor Data entry'!W211="","",'Vendor Data entry'!W211)</f>
        <v/>
      </c>
      <c r="E210" s="85" t="str">
        <f>IF('Vendor Data entry'!AX211="","",'Vendor Data entry'!AX211)</f>
        <v/>
      </c>
      <c r="F210" s="85" t="str">
        <f>IF('Vendor Data entry'!AY211="","",'Vendor Data entry'!AY211)</f>
        <v/>
      </c>
      <c r="G210" s="85" t="str">
        <f>IF('Vendor Data entry'!BT211="","",'Vendor Data entry'!BT211)</f>
        <v/>
      </c>
      <c r="H210" s="85" t="str">
        <f>IF('Vendor Data entry'!BU211="","",'Vendor Data entry'!BU211)</f>
        <v/>
      </c>
      <c r="I210" s="85" t="str">
        <f>IF('Vendor Data entry'!CE211="","",'Vendor Data entry'!CE211)</f>
        <v/>
      </c>
      <c r="J210" s="85" t="str">
        <f>IF('Vendor Data entry'!CM211="","",'Vendor Data entry'!CM211)</f>
        <v/>
      </c>
      <c r="U210" s="85" t="str">
        <f>IF('External Stak. data entry'!D211="","",'External Stak. data entry'!D211)</f>
        <v/>
      </c>
      <c r="V210" s="85" t="str">
        <f>IF('External Stak. data entry'!E211="","",'External Stak. data entry'!E211)</f>
        <v/>
      </c>
      <c r="W210" s="85" t="str">
        <f>IF('External Stak. data entry'!F211="","",'External Stak. data entry'!F211)</f>
        <v/>
      </c>
      <c r="X210" s="85" t="str">
        <f>IF('External Stak. data entry'!G211="","",'External Stak. data entry'!G211)</f>
        <v/>
      </c>
      <c r="Y210" s="85" t="str">
        <f>IF('External Stak. data entry'!T211="","",'External Stak. data entry'!T211)</f>
        <v/>
      </c>
      <c r="Z210" s="85" t="str">
        <f>IF('Customer Data entry'!J211="","",'Customer Data entry'!J211)</f>
        <v/>
      </c>
      <c r="AA210" s="85" t="str">
        <f>IF('Customer Data entry'!S211="","",'Customer Data entry'!S211)</f>
        <v/>
      </c>
      <c r="AB210" s="85" t="str">
        <f>IF('Customer Data entry'!AF211="","",'Customer Data entry'!AF211)</f>
        <v/>
      </c>
    </row>
    <row r="211" spans="2:28" x14ac:dyDescent="0.25">
      <c r="B211" s="85" t="str">
        <f>IF('Vendor Data entry'!B212="","",'Vendor Data entry'!B212)</f>
        <v/>
      </c>
      <c r="C211" s="85" t="str">
        <f>IF('Vendor Data entry'!V212="","",'Vendor Data entry'!V212)</f>
        <v/>
      </c>
      <c r="D211" s="85" t="str">
        <f>IF('Vendor Data entry'!W212="","",'Vendor Data entry'!W212)</f>
        <v/>
      </c>
      <c r="E211" s="85" t="str">
        <f>IF('Vendor Data entry'!AX212="","",'Vendor Data entry'!AX212)</f>
        <v/>
      </c>
      <c r="F211" s="85" t="str">
        <f>IF('Vendor Data entry'!AY212="","",'Vendor Data entry'!AY212)</f>
        <v/>
      </c>
      <c r="G211" s="85" t="str">
        <f>IF('Vendor Data entry'!BT212="","",'Vendor Data entry'!BT212)</f>
        <v/>
      </c>
      <c r="H211" s="85" t="str">
        <f>IF('Vendor Data entry'!BU212="","",'Vendor Data entry'!BU212)</f>
        <v/>
      </c>
      <c r="I211" s="85" t="str">
        <f>IF('Vendor Data entry'!CE212="","",'Vendor Data entry'!CE212)</f>
        <v/>
      </c>
      <c r="J211" s="85" t="str">
        <f>IF('Vendor Data entry'!CM212="","",'Vendor Data entry'!CM212)</f>
        <v/>
      </c>
      <c r="U211" s="85" t="str">
        <f>IF('External Stak. data entry'!D212="","",'External Stak. data entry'!D212)</f>
        <v/>
      </c>
      <c r="V211" s="85" t="str">
        <f>IF('External Stak. data entry'!E212="","",'External Stak. data entry'!E212)</f>
        <v/>
      </c>
      <c r="W211" s="85" t="str">
        <f>IF('External Stak. data entry'!F212="","",'External Stak. data entry'!F212)</f>
        <v/>
      </c>
      <c r="X211" s="85" t="str">
        <f>IF('External Stak. data entry'!G212="","",'External Stak. data entry'!G212)</f>
        <v/>
      </c>
      <c r="Y211" s="85" t="str">
        <f>IF('External Stak. data entry'!T212="","",'External Stak. data entry'!T212)</f>
        <v/>
      </c>
      <c r="Z211" s="85" t="str">
        <f>IF('Customer Data entry'!J212="","",'Customer Data entry'!J212)</f>
        <v/>
      </c>
      <c r="AA211" s="85" t="str">
        <f>IF('Customer Data entry'!S212="","",'Customer Data entry'!S212)</f>
        <v/>
      </c>
      <c r="AB211" s="85" t="str">
        <f>IF('Customer Data entry'!AF212="","",'Customer Data entry'!AF212)</f>
        <v/>
      </c>
    </row>
    <row r="212" spans="2:28" x14ac:dyDescent="0.25">
      <c r="B212" s="85" t="str">
        <f>IF('Vendor Data entry'!B213="","",'Vendor Data entry'!B213)</f>
        <v/>
      </c>
      <c r="C212" s="85" t="str">
        <f>IF('Vendor Data entry'!V213="","",'Vendor Data entry'!V213)</f>
        <v/>
      </c>
      <c r="D212" s="85" t="str">
        <f>IF('Vendor Data entry'!W213="","",'Vendor Data entry'!W213)</f>
        <v/>
      </c>
      <c r="E212" s="85" t="str">
        <f>IF('Vendor Data entry'!AX213="","",'Vendor Data entry'!AX213)</f>
        <v/>
      </c>
      <c r="F212" s="85" t="str">
        <f>IF('Vendor Data entry'!AY213="","",'Vendor Data entry'!AY213)</f>
        <v/>
      </c>
      <c r="G212" s="85" t="str">
        <f>IF('Vendor Data entry'!BT213="","",'Vendor Data entry'!BT213)</f>
        <v/>
      </c>
      <c r="H212" s="85" t="str">
        <f>IF('Vendor Data entry'!BU213="","",'Vendor Data entry'!BU213)</f>
        <v/>
      </c>
      <c r="I212" s="85" t="str">
        <f>IF('Vendor Data entry'!CE213="","",'Vendor Data entry'!CE213)</f>
        <v/>
      </c>
      <c r="J212" s="85" t="str">
        <f>IF('Vendor Data entry'!CM213="","",'Vendor Data entry'!CM213)</f>
        <v/>
      </c>
      <c r="U212" s="85" t="str">
        <f>IF('External Stak. data entry'!D213="","",'External Stak. data entry'!D213)</f>
        <v/>
      </c>
      <c r="V212" s="85" t="str">
        <f>IF('External Stak. data entry'!E213="","",'External Stak. data entry'!E213)</f>
        <v/>
      </c>
      <c r="W212" s="85" t="str">
        <f>IF('External Stak. data entry'!F213="","",'External Stak. data entry'!F213)</f>
        <v/>
      </c>
      <c r="X212" s="85" t="str">
        <f>IF('External Stak. data entry'!G213="","",'External Stak. data entry'!G213)</f>
        <v/>
      </c>
      <c r="Y212" s="85" t="str">
        <f>IF('External Stak. data entry'!T213="","",'External Stak. data entry'!T213)</f>
        <v/>
      </c>
      <c r="Z212" s="85" t="str">
        <f>IF('Customer Data entry'!J213="","",'Customer Data entry'!J213)</f>
        <v/>
      </c>
      <c r="AA212" s="85" t="str">
        <f>IF('Customer Data entry'!S213="","",'Customer Data entry'!S213)</f>
        <v/>
      </c>
      <c r="AB212" s="85" t="str">
        <f>IF('Customer Data entry'!AF213="","",'Customer Data entry'!AF213)</f>
        <v/>
      </c>
    </row>
    <row r="213" spans="2:28" x14ac:dyDescent="0.25">
      <c r="B213" s="85" t="str">
        <f>IF('Vendor Data entry'!B214="","",'Vendor Data entry'!B214)</f>
        <v/>
      </c>
      <c r="C213" s="85" t="str">
        <f>IF('Vendor Data entry'!V214="","",'Vendor Data entry'!V214)</f>
        <v/>
      </c>
      <c r="D213" s="85" t="str">
        <f>IF('Vendor Data entry'!W214="","",'Vendor Data entry'!W214)</f>
        <v/>
      </c>
      <c r="E213" s="85" t="str">
        <f>IF('Vendor Data entry'!AX214="","",'Vendor Data entry'!AX214)</f>
        <v/>
      </c>
      <c r="F213" s="85" t="str">
        <f>IF('Vendor Data entry'!AY214="","",'Vendor Data entry'!AY214)</f>
        <v/>
      </c>
      <c r="G213" s="85" t="str">
        <f>IF('Vendor Data entry'!BT214="","",'Vendor Data entry'!BT214)</f>
        <v/>
      </c>
      <c r="H213" s="85" t="str">
        <f>IF('Vendor Data entry'!BU214="","",'Vendor Data entry'!BU214)</f>
        <v/>
      </c>
      <c r="I213" s="85" t="str">
        <f>IF('Vendor Data entry'!CE214="","",'Vendor Data entry'!CE214)</f>
        <v/>
      </c>
      <c r="J213" s="85" t="str">
        <f>IF('Vendor Data entry'!CM214="","",'Vendor Data entry'!CM214)</f>
        <v/>
      </c>
      <c r="U213" s="85" t="str">
        <f>IF('External Stak. data entry'!D214="","",'External Stak. data entry'!D214)</f>
        <v/>
      </c>
      <c r="V213" s="85" t="str">
        <f>IF('External Stak. data entry'!E214="","",'External Stak. data entry'!E214)</f>
        <v/>
      </c>
      <c r="W213" s="85" t="str">
        <f>IF('External Stak. data entry'!F214="","",'External Stak. data entry'!F214)</f>
        <v/>
      </c>
      <c r="X213" s="85" t="str">
        <f>IF('External Stak. data entry'!G214="","",'External Stak. data entry'!G214)</f>
        <v/>
      </c>
      <c r="Y213" s="85" t="str">
        <f>IF('External Stak. data entry'!T214="","",'External Stak. data entry'!T214)</f>
        <v/>
      </c>
      <c r="Z213" s="85" t="str">
        <f>IF('Customer Data entry'!J214="","",'Customer Data entry'!J214)</f>
        <v/>
      </c>
      <c r="AA213" s="85" t="str">
        <f>IF('Customer Data entry'!S214="","",'Customer Data entry'!S214)</f>
        <v/>
      </c>
      <c r="AB213" s="85" t="str">
        <f>IF('Customer Data entry'!AF214="","",'Customer Data entry'!AF214)</f>
        <v/>
      </c>
    </row>
    <row r="214" spans="2:28" x14ac:dyDescent="0.25">
      <c r="B214" s="85" t="str">
        <f>IF('Vendor Data entry'!B215="","",'Vendor Data entry'!B215)</f>
        <v/>
      </c>
      <c r="C214" s="85" t="str">
        <f>IF('Vendor Data entry'!V215="","",'Vendor Data entry'!V215)</f>
        <v/>
      </c>
      <c r="D214" s="85" t="str">
        <f>IF('Vendor Data entry'!W215="","",'Vendor Data entry'!W215)</f>
        <v/>
      </c>
      <c r="E214" s="85" t="str">
        <f>IF('Vendor Data entry'!AX215="","",'Vendor Data entry'!AX215)</f>
        <v/>
      </c>
      <c r="F214" s="85" t="str">
        <f>IF('Vendor Data entry'!AY215="","",'Vendor Data entry'!AY215)</f>
        <v/>
      </c>
      <c r="G214" s="85" t="str">
        <f>IF('Vendor Data entry'!BT215="","",'Vendor Data entry'!BT215)</f>
        <v/>
      </c>
      <c r="H214" s="85" t="str">
        <f>IF('Vendor Data entry'!BU215="","",'Vendor Data entry'!BU215)</f>
        <v/>
      </c>
      <c r="I214" s="85" t="str">
        <f>IF('Vendor Data entry'!CE215="","",'Vendor Data entry'!CE215)</f>
        <v/>
      </c>
      <c r="J214" s="85" t="str">
        <f>IF('Vendor Data entry'!CM215="","",'Vendor Data entry'!CM215)</f>
        <v/>
      </c>
      <c r="U214" s="85" t="str">
        <f>IF('External Stak. data entry'!D215="","",'External Stak. data entry'!D215)</f>
        <v/>
      </c>
      <c r="V214" s="85" t="str">
        <f>IF('External Stak. data entry'!E215="","",'External Stak. data entry'!E215)</f>
        <v/>
      </c>
      <c r="W214" s="85" t="str">
        <f>IF('External Stak. data entry'!F215="","",'External Stak. data entry'!F215)</f>
        <v/>
      </c>
      <c r="X214" s="85" t="str">
        <f>IF('External Stak. data entry'!G215="","",'External Stak. data entry'!G215)</f>
        <v/>
      </c>
      <c r="Y214" s="85" t="str">
        <f>IF('External Stak. data entry'!T215="","",'External Stak. data entry'!T215)</f>
        <v/>
      </c>
      <c r="Z214" s="85" t="str">
        <f>IF('Customer Data entry'!J215="","",'Customer Data entry'!J215)</f>
        <v/>
      </c>
      <c r="AA214" s="85" t="str">
        <f>IF('Customer Data entry'!S215="","",'Customer Data entry'!S215)</f>
        <v/>
      </c>
      <c r="AB214" s="85" t="str">
        <f>IF('Customer Data entry'!AF215="","",'Customer Data entry'!AF215)</f>
        <v/>
      </c>
    </row>
    <row r="215" spans="2:28" x14ac:dyDescent="0.25">
      <c r="B215" s="85" t="str">
        <f>IF('Vendor Data entry'!B216="","",'Vendor Data entry'!B216)</f>
        <v/>
      </c>
      <c r="C215" s="85" t="str">
        <f>IF('Vendor Data entry'!V216="","",'Vendor Data entry'!V216)</f>
        <v/>
      </c>
      <c r="D215" s="85" t="str">
        <f>IF('Vendor Data entry'!W216="","",'Vendor Data entry'!W216)</f>
        <v/>
      </c>
      <c r="E215" s="85" t="str">
        <f>IF('Vendor Data entry'!AX216="","",'Vendor Data entry'!AX216)</f>
        <v/>
      </c>
      <c r="F215" s="85" t="str">
        <f>IF('Vendor Data entry'!AY216="","",'Vendor Data entry'!AY216)</f>
        <v/>
      </c>
      <c r="G215" s="85" t="str">
        <f>IF('Vendor Data entry'!BT216="","",'Vendor Data entry'!BT216)</f>
        <v/>
      </c>
      <c r="H215" s="85" t="str">
        <f>IF('Vendor Data entry'!BU216="","",'Vendor Data entry'!BU216)</f>
        <v/>
      </c>
      <c r="I215" s="85" t="str">
        <f>IF('Vendor Data entry'!CE216="","",'Vendor Data entry'!CE216)</f>
        <v/>
      </c>
      <c r="J215" s="85" t="str">
        <f>IF('Vendor Data entry'!CM216="","",'Vendor Data entry'!CM216)</f>
        <v/>
      </c>
      <c r="U215" s="85" t="str">
        <f>IF('External Stak. data entry'!D216="","",'External Stak. data entry'!D216)</f>
        <v/>
      </c>
      <c r="V215" s="85" t="str">
        <f>IF('External Stak. data entry'!E216="","",'External Stak. data entry'!E216)</f>
        <v/>
      </c>
      <c r="W215" s="85" t="str">
        <f>IF('External Stak. data entry'!F216="","",'External Stak. data entry'!F216)</f>
        <v/>
      </c>
      <c r="X215" s="85" t="str">
        <f>IF('External Stak. data entry'!G216="","",'External Stak. data entry'!G216)</f>
        <v/>
      </c>
      <c r="Y215" s="85" t="str">
        <f>IF('External Stak. data entry'!T216="","",'External Stak. data entry'!T216)</f>
        <v/>
      </c>
      <c r="Z215" s="85" t="str">
        <f>IF('Customer Data entry'!J216="","",'Customer Data entry'!J216)</f>
        <v/>
      </c>
      <c r="AA215" s="85" t="str">
        <f>IF('Customer Data entry'!S216="","",'Customer Data entry'!S216)</f>
        <v/>
      </c>
      <c r="AB215" s="85" t="str">
        <f>IF('Customer Data entry'!AF216="","",'Customer Data entry'!AF216)</f>
        <v/>
      </c>
    </row>
    <row r="216" spans="2:28" x14ac:dyDescent="0.25">
      <c r="B216" s="85" t="str">
        <f>IF('Vendor Data entry'!B217="","",'Vendor Data entry'!B217)</f>
        <v/>
      </c>
      <c r="C216" s="85" t="str">
        <f>IF('Vendor Data entry'!V217="","",'Vendor Data entry'!V217)</f>
        <v/>
      </c>
      <c r="D216" s="85" t="str">
        <f>IF('Vendor Data entry'!W217="","",'Vendor Data entry'!W217)</f>
        <v/>
      </c>
      <c r="E216" s="85" t="str">
        <f>IF('Vendor Data entry'!AX217="","",'Vendor Data entry'!AX217)</f>
        <v/>
      </c>
      <c r="F216" s="85" t="str">
        <f>IF('Vendor Data entry'!AY217="","",'Vendor Data entry'!AY217)</f>
        <v/>
      </c>
      <c r="G216" s="85" t="str">
        <f>IF('Vendor Data entry'!BT217="","",'Vendor Data entry'!BT217)</f>
        <v/>
      </c>
      <c r="H216" s="85" t="str">
        <f>IF('Vendor Data entry'!BU217="","",'Vendor Data entry'!BU217)</f>
        <v/>
      </c>
      <c r="I216" s="85" t="str">
        <f>IF('Vendor Data entry'!CE217="","",'Vendor Data entry'!CE217)</f>
        <v/>
      </c>
      <c r="J216" s="85" t="str">
        <f>IF('Vendor Data entry'!CM217="","",'Vendor Data entry'!CM217)</f>
        <v/>
      </c>
      <c r="U216" s="85" t="str">
        <f>IF('External Stak. data entry'!D217="","",'External Stak. data entry'!D217)</f>
        <v/>
      </c>
      <c r="V216" s="85" t="str">
        <f>IF('External Stak. data entry'!E217="","",'External Stak. data entry'!E217)</f>
        <v/>
      </c>
      <c r="W216" s="85" t="str">
        <f>IF('External Stak. data entry'!F217="","",'External Stak. data entry'!F217)</f>
        <v/>
      </c>
      <c r="X216" s="85" t="str">
        <f>IF('External Stak. data entry'!G217="","",'External Stak. data entry'!G217)</f>
        <v/>
      </c>
      <c r="Y216" s="85" t="str">
        <f>IF('External Stak. data entry'!T217="","",'External Stak. data entry'!T217)</f>
        <v/>
      </c>
      <c r="Z216" s="85" t="str">
        <f>IF('Customer Data entry'!J217="","",'Customer Data entry'!J217)</f>
        <v/>
      </c>
      <c r="AA216" s="85" t="str">
        <f>IF('Customer Data entry'!S217="","",'Customer Data entry'!S217)</f>
        <v/>
      </c>
      <c r="AB216" s="85" t="str">
        <f>IF('Customer Data entry'!AF217="","",'Customer Data entry'!AF217)</f>
        <v/>
      </c>
    </row>
    <row r="217" spans="2:28" x14ac:dyDescent="0.25">
      <c r="B217" s="85" t="str">
        <f>IF('Vendor Data entry'!B218="","",'Vendor Data entry'!B218)</f>
        <v/>
      </c>
      <c r="C217" s="85" t="str">
        <f>IF('Vendor Data entry'!V218="","",'Vendor Data entry'!V218)</f>
        <v/>
      </c>
      <c r="D217" s="85" t="str">
        <f>IF('Vendor Data entry'!W218="","",'Vendor Data entry'!W218)</f>
        <v/>
      </c>
      <c r="E217" s="85" t="str">
        <f>IF('Vendor Data entry'!AX218="","",'Vendor Data entry'!AX218)</f>
        <v/>
      </c>
      <c r="F217" s="85" t="str">
        <f>IF('Vendor Data entry'!AY218="","",'Vendor Data entry'!AY218)</f>
        <v/>
      </c>
      <c r="G217" s="85" t="str">
        <f>IF('Vendor Data entry'!BT218="","",'Vendor Data entry'!BT218)</f>
        <v/>
      </c>
      <c r="H217" s="85" t="str">
        <f>IF('Vendor Data entry'!BU218="","",'Vendor Data entry'!BU218)</f>
        <v/>
      </c>
      <c r="I217" s="85" t="str">
        <f>IF('Vendor Data entry'!CE218="","",'Vendor Data entry'!CE218)</f>
        <v/>
      </c>
      <c r="J217" s="85" t="str">
        <f>IF('Vendor Data entry'!CM218="","",'Vendor Data entry'!CM218)</f>
        <v/>
      </c>
      <c r="U217" s="85" t="str">
        <f>IF('External Stak. data entry'!D218="","",'External Stak. data entry'!D218)</f>
        <v/>
      </c>
      <c r="V217" s="85" t="str">
        <f>IF('External Stak. data entry'!E218="","",'External Stak. data entry'!E218)</f>
        <v/>
      </c>
      <c r="W217" s="85" t="str">
        <f>IF('External Stak. data entry'!F218="","",'External Stak. data entry'!F218)</f>
        <v/>
      </c>
      <c r="X217" s="85" t="str">
        <f>IF('External Stak. data entry'!G218="","",'External Stak. data entry'!G218)</f>
        <v/>
      </c>
      <c r="Y217" s="85" t="str">
        <f>IF('External Stak. data entry'!T218="","",'External Stak. data entry'!T218)</f>
        <v/>
      </c>
      <c r="Z217" s="85" t="str">
        <f>IF('Customer Data entry'!J218="","",'Customer Data entry'!J218)</f>
        <v/>
      </c>
      <c r="AA217" s="85" t="str">
        <f>IF('Customer Data entry'!S218="","",'Customer Data entry'!S218)</f>
        <v/>
      </c>
      <c r="AB217" s="85" t="str">
        <f>IF('Customer Data entry'!AF218="","",'Customer Data entry'!AF218)</f>
        <v/>
      </c>
    </row>
    <row r="218" spans="2:28" x14ac:dyDescent="0.25">
      <c r="B218" s="85" t="str">
        <f>IF('Vendor Data entry'!B219="","",'Vendor Data entry'!B219)</f>
        <v/>
      </c>
      <c r="C218" s="85" t="str">
        <f>IF('Vendor Data entry'!V219="","",'Vendor Data entry'!V219)</f>
        <v/>
      </c>
      <c r="D218" s="85" t="str">
        <f>IF('Vendor Data entry'!W219="","",'Vendor Data entry'!W219)</f>
        <v/>
      </c>
      <c r="E218" s="85" t="str">
        <f>IF('Vendor Data entry'!AX219="","",'Vendor Data entry'!AX219)</f>
        <v/>
      </c>
      <c r="F218" s="85" t="str">
        <f>IF('Vendor Data entry'!AY219="","",'Vendor Data entry'!AY219)</f>
        <v/>
      </c>
      <c r="G218" s="85" t="str">
        <f>IF('Vendor Data entry'!BT219="","",'Vendor Data entry'!BT219)</f>
        <v/>
      </c>
      <c r="H218" s="85" t="str">
        <f>IF('Vendor Data entry'!BU219="","",'Vendor Data entry'!BU219)</f>
        <v/>
      </c>
      <c r="I218" s="85" t="str">
        <f>IF('Vendor Data entry'!CE219="","",'Vendor Data entry'!CE219)</f>
        <v/>
      </c>
      <c r="J218" s="85" t="str">
        <f>IF('Vendor Data entry'!CM219="","",'Vendor Data entry'!CM219)</f>
        <v/>
      </c>
      <c r="U218" s="85" t="str">
        <f>IF('External Stak. data entry'!D219="","",'External Stak. data entry'!D219)</f>
        <v/>
      </c>
      <c r="V218" s="85" t="str">
        <f>IF('External Stak. data entry'!E219="","",'External Stak. data entry'!E219)</f>
        <v/>
      </c>
      <c r="W218" s="85" t="str">
        <f>IF('External Stak. data entry'!F219="","",'External Stak. data entry'!F219)</f>
        <v/>
      </c>
      <c r="X218" s="85" t="str">
        <f>IF('External Stak. data entry'!G219="","",'External Stak. data entry'!G219)</f>
        <v/>
      </c>
      <c r="Y218" s="85" t="str">
        <f>IF('External Stak. data entry'!T219="","",'External Stak. data entry'!T219)</f>
        <v/>
      </c>
      <c r="Z218" s="85" t="str">
        <f>IF('Customer Data entry'!J219="","",'Customer Data entry'!J219)</f>
        <v/>
      </c>
      <c r="AA218" s="85" t="str">
        <f>IF('Customer Data entry'!S219="","",'Customer Data entry'!S219)</f>
        <v/>
      </c>
      <c r="AB218" s="85" t="str">
        <f>IF('Customer Data entry'!AF219="","",'Customer Data entry'!AF219)</f>
        <v/>
      </c>
    </row>
    <row r="219" spans="2:28" x14ac:dyDescent="0.25">
      <c r="B219" s="85" t="str">
        <f>IF('Vendor Data entry'!B220="","",'Vendor Data entry'!B220)</f>
        <v/>
      </c>
      <c r="C219" s="85" t="str">
        <f>IF('Vendor Data entry'!V220="","",'Vendor Data entry'!V220)</f>
        <v/>
      </c>
      <c r="D219" s="85" t="str">
        <f>IF('Vendor Data entry'!W220="","",'Vendor Data entry'!W220)</f>
        <v/>
      </c>
      <c r="E219" s="85" t="str">
        <f>IF('Vendor Data entry'!AX220="","",'Vendor Data entry'!AX220)</f>
        <v/>
      </c>
      <c r="F219" s="85" t="str">
        <f>IF('Vendor Data entry'!AY220="","",'Vendor Data entry'!AY220)</f>
        <v/>
      </c>
      <c r="G219" s="85" t="str">
        <f>IF('Vendor Data entry'!BT220="","",'Vendor Data entry'!BT220)</f>
        <v/>
      </c>
      <c r="H219" s="85" t="str">
        <f>IF('Vendor Data entry'!BU220="","",'Vendor Data entry'!BU220)</f>
        <v/>
      </c>
      <c r="I219" s="85" t="str">
        <f>IF('Vendor Data entry'!CE220="","",'Vendor Data entry'!CE220)</f>
        <v/>
      </c>
      <c r="J219" s="85" t="str">
        <f>IF('Vendor Data entry'!CM220="","",'Vendor Data entry'!CM220)</f>
        <v/>
      </c>
      <c r="U219" s="85" t="str">
        <f>IF('External Stak. data entry'!D220="","",'External Stak. data entry'!D220)</f>
        <v/>
      </c>
      <c r="V219" s="85" t="str">
        <f>IF('External Stak. data entry'!E220="","",'External Stak. data entry'!E220)</f>
        <v/>
      </c>
      <c r="W219" s="85" t="str">
        <f>IF('External Stak. data entry'!F220="","",'External Stak. data entry'!F220)</f>
        <v/>
      </c>
      <c r="X219" s="85" t="str">
        <f>IF('External Stak. data entry'!G220="","",'External Stak. data entry'!G220)</f>
        <v/>
      </c>
      <c r="Y219" s="85" t="str">
        <f>IF('External Stak. data entry'!T220="","",'External Stak. data entry'!T220)</f>
        <v/>
      </c>
      <c r="Z219" s="85" t="str">
        <f>IF('Customer Data entry'!J220="","",'Customer Data entry'!J220)</f>
        <v/>
      </c>
      <c r="AA219" s="85" t="str">
        <f>IF('Customer Data entry'!S220="","",'Customer Data entry'!S220)</f>
        <v/>
      </c>
      <c r="AB219" s="85" t="str">
        <f>IF('Customer Data entry'!AF220="","",'Customer Data entry'!AF220)</f>
        <v/>
      </c>
    </row>
    <row r="220" spans="2:28" x14ac:dyDescent="0.25">
      <c r="B220" s="85" t="str">
        <f>IF('Vendor Data entry'!B221="","",'Vendor Data entry'!B221)</f>
        <v/>
      </c>
      <c r="C220" s="85" t="str">
        <f>IF('Vendor Data entry'!V221="","",'Vendor Data entry'!V221)</f>
        <v/>
      </c>
      <c r="D220" s="85" t="str">
        <f>IF('Vendor Data entry'!W221="","",'Vendor Data entry'!W221)</f>
        <v/>
      </c>
      <c r="E220" s="85" t="str">
        <f>IF('Vendor Data entry'!AX221="","",'Vendor Data entry'!AX221)</f>
        <v/>
      </c>
      <c r="F220" s="85" t="str">
        <f>IF('Vendor Data entry'!AY221="","",'Vendor Data entry'!AY221)</f>
        <v/>
      </c>
      <c r="G220" s="85" t="str">
        <f>IF('Vendor Data entry'!BT221="","",'Vendor Data entry'!BT221)</f>
        <v/>
      </c>
      <c r="H220" s="85" t="str">
        <f>IF('Vendor Data entry'!BU221="","",'Vendor Data entry'!BU221)</f>
        <v/>
      </c>
      <c r="I220" s="85" t="str">
        <f>IF('Vendor Data entry'!CE221="","",'Vendor Data entry'!CE221)</f>
        <v/>
      </c>
      <c r="J220" s="85" t="str">
        <f>IF('Vendor Data entry'!CM221="","",'Vendor Data entry'!CM221)</f>
        <v/>
      </c>
      <c r="U220" s="85" t="str">
        <f>IF('External Stak. data entry'!D221="","",'External Stak. data entry'!D221)</f>
        <v/>
      </c>
      <c r="V220" s="85" t="str">
        <f>IF('External Stak. data entry'!E221="","",'External Stak. data entry'!E221)</f>
        <v/>
      </c>
      <c r="W220" s="85" t="str">
        <f>IF('External Stak. data entry'!F221="","",'External Stak. data entry'!F221)</f>
        <v/>
      </c>
      <c r="X220" s="85" t="str">
        <f>IF('External Stak. data entry'!G221="","",'External Stak. data entry'!G221)</f>
        <v/>
      </c>
      <c r="Y220" s="85" t="str">
        <f>IF('External Stak. data entry'!T221="","",'External Stak. data entry'!T221)</f>
        <v/>
      </c>
      <c r="Z220" s="85" t="str">
        <f>IF('Customer Data entry'!J221="","",'Customer Data entry'!J221)</f>
        <v/>
      </c>
      <c r="AA220" s="85" t="str">
        <f>IF('Customer Data entry'!S221="","",'Customer Data entry'!S221)</f>
        <v/>
      </c>
      <c r="AB220" s="85" t="str">
        <f>IF('Customer Data entry'!AF221="","",'Customer Data entry'!AF221)</f>
        <v/>
      </c>
    </row>
    <row r="221" spans="2:28" x14ac:dyDescent="0.25">
      <c r="B221" s="85" t="str">
        <f>IF('Vendor Data entry'!B222="","",'Vendor Data entry'!B222)</f>
        <v/>
      </c>
      <c r="C221" s="85" t="str">
        <f>IF('Vendor Data entry'!V222="","",'Vendor Data entry'!V222)</f>
        <v/>
      </c>
      <c r="D221" s="85" t="str">
        <f>IF('Vendor Data entry'!W222="","",'Vendor Data entry'!W222)</f>
        <v/>
      </c>
      <c r="E221" s="85" t="str">
        <f>IF('Vendor Data entry'!AX222="","",'Vendor Data entry'!AX222)</f>
        <v/>
      </c>
      <c r="F221" s="85" t="str">
        <f>IF('Vendor Data entry'!AY222="","",'Vendor Data entry'!AY222)</f>
        <v/>
      </c>
      <c r="G221" s="85" t="str">
        <f>IF('Vendor Data entry'!BT222="","",'Vendor Data entry'!BT222)</f>
        <v/>
      </c>
      <c r="H221" s="85" t="str">
        <f>IF('Vendor Data entry'!BU222="","",'Vendor Data entry'!BU222)</f>
        <v/>
      </c>
      <c r="I221" s="85" t="str">
        <f>IF('Vendor Data entry'!CE222="","",'Vendor Data entry'!CE222)</f>
        <v/>
      </c>
      <c r="J221" s="85" t="str">
        <f>IF('Vendor Data entry'!CM222="","",'Vendor Data entry'!CM222)</f>
        <v/>
      </c>
      <c r="U221" s="85" t="str">
        <f>IF('External Stak. data entry'!D222="","",'External Stak. data entry'!D222)</f>
        <v/>
      </c>
      <c r="V221" s="85" t="str">
        <f>IF('External Stak. data entry'!E222="","",'External Stak. data entry'!E222)</f>
        <v/>
      </c>
      <c r="W221" s="85" t="str">
        <f>IF('External Stak. data entry'!F222="","",'External Stak. data entry'!F222)</f>
        <v/>
      </c>
      <c r="X221" s="85" t="str">
        <f>IF('External Stak. data entry'!G222="","",'External Stak. data entry'!G222)</f>
        <v/>
      </c>
      <c r="Y221" s="85" t="str">
        <f>IF('External Stak. data entry'!T222="","",'External Stak. data entry'!T222)</f>
        <v/>
      </c>
      <c r="Z221" s="85" t="str">
        <f>IF('Customer Data entry'!J222="","",'Customer Data entry'!J222)</f>
        <v/>
      </c>
      <c r="AA221" s="85" t="str">
        <f>IF('Customer Data entry'!S222="","",'Customer Data entry'!S222)</f>
        <v/>
      </c>
      <c r="AB221" s="85" t="str">
        <f>IF('Customer Data entry'!AF222="","",'Customer Data entry'!AF222)</f>
        <v/>
      </c>
    </row>
    <row r="222" spans="2:28" x14ac:dyDescent="0.25">
      <c r="B222" s="85" t="str">
        <f>IF('Vendor Data entry'!B223="","",'Vendor Data entry'!B223)</f>
        <v/>
      </c>
      <c r="C222" s="85" t="str">
        <f>IF('Vendor Data entry'!V223="","",'Vendor Data entry'!V223)</f>
        <v/>
      </c>
      <c r="D222" s="85" t="str">
        <f>IF('Vendor Data entry'!W223="","",'Vendor Data entry'!W223)</f>
        <v/>
      </c>
      <c r="E222" s="85" t="str">
        <f>IF('Vendor Data entry'!AX223="","",'Vendor Data entry'!AX223)</f>
        <v/>
      </c>
      <c r="F222" s="85" t="str">
        <f>IF('Vendor Data entry'!AY223="","",'Vendor Data entry'!AY223)</f>
        <v/>
      </c>
      <c r="G222" s="85" t="str">
        <f>IF('Vendor Data entry'!BT223="","",'Vendor Data entry'!BT223)</f>
        <v/>
      </c>
      <c r="H222" s="85" t="str">
        <f>IF('Vendor Data entry'!BU223="","",'Vendor Data entry'!BU223)</f>
        <v/>
      </c>
      <c r="I222" s="85" t="str">
        <f>IF('Vendor Data entry'!CE223="","",'Vendor Data entry'!CE223)</f>
        <v/>
      </c>
      <c r="J222" s="85" t="str">
        <f>IF('Vendor Data entry'!CM223="","",'Vendor Data entry'!CM223)</f>
        <v/>
      </c>
      <c r="U222" s="85" t="str">
        <f>IF('External Stak. data entry'!D223="","",'External Stak. data entry'!D223)</f>
        <v/>
      </c>
      <c r="V222" s="85" t="str">
        <f>IF('External Stak. data entry'!E223="","",'External Stak. data entry'!E223)</f>
        <v/>
      </c>
      <c r="W222" s="85" t="str">
        <f>IF('External Stak. data entry'!F223="","",'External Stak. data entry'!F223)</f>
        <v/>
      </c>
      <c r="X222" s="85" t="str">
        <f>IF('External Stak. data entry'!G223="","",'External Stak. data entry'!G223)</f>
        <v/>
      </c>
      <c r="Y222" s="85" t="str">
        <f>IF('External Stak. data entry'!T223="","",'External Stak. data entry'!T223)</f>
        <v/>
      </c>
      <c r="Z222" s="85" t="str">
        <f>IF('Customer Data entry'!J223="","",'Customer Data entry'!J223)</f>
        <v/>
      </c>
      <c r="AA222" s="85" t="str">
        <f>IF('Customer Data entry'!S223="","",'Customer Data entry'!S223)</f>
        <v/>
      </c>
      <c r="AB222" s="85" t="str">
        <f>IF('Customer Data entry'!AF223="","",'Customer Data entry'!AF223)</f>
        <v/>
      </c>
    </row>
    <row r="223" spans="2:28" x14ac:dyDescent="0.25">
      <c r="B223" s="85" t="str">
        <f>IF('Vendor Data entry'!B224="","",'Vendor Data entry'!B224)</f>
        <v/>
      </c>
      <c r="C223" s="85" t="str">
        <f>IF('Vendor Data entry'!V224="","",'Vendor Data entry'!V224)</f>
        <v/>
      </c>
      <c r="D223" s="85" t="str">
        <f>IF('Vendor Data entry'!W224="","",'Vendor Data entry'!W224)</f>
        <v/>
      </c>
      <c r="E223" s="85" t="str">
        <f>IF('Vendor Data entry'!AX224="","",'Vendor Data entry'!AX224)</f>
        <v/>
      </c>
      <c r="F223" s="85" t="str">
        <f>IF('Vendor Data entry'!AY224="","",'Vendor Data entry'!AY224)</f>
        <v/>
      </c>
      <c r="G223" s="85" t="str">
        <f>IF('Vendor Data entry'!BT224="","",'Vendor Data entry'!BT224)</f>
        <v/>
      </c>
      <c r="H223" s="85" t="str">
        <f>IF('Vendor Data entry'!BU224="","",'Vendor Data entry'!BU224)</f>
        <v/>
      </c>
      <c r="I223" s="85" t="str">
        <f>IF('Vendor Data entry'!CE224="","",'Vendor Data entry'!CE224)</f>
        <v/>
      </c>
      <c r="J223" s="85" t="str">
        <f>IF('Vendor Data entry'!CM224="","",'Vendor Data entry'!CM224)</f>
        <v/>
      </c>
      <c r="U223" s="85" t="str">
        <f>IF('External Stak. data entry'!D224="","",'External Stak. data entry'!D224)</f>
        <v/>
      </c>
      <c r="V223" s="85" t="str">
        <f>IF('External Stak. data entry'!E224="","",'External Stak. data entry'!E224)</f>
        <v/>
      </c>
      <c r="W223" s="85" t="str">
        <f>IF('External Stak. data entry'!F224="","",'External Stak. data entry'!F224)</f>
        <v/>
      </c>
      <c r="X223" s="85" t="str">
        <f>IF('External Stak. data entry'!G224="","",'External Stak. data entry'!G224)</f>
        <v/>
      </c>
      <c r="Y223" s="85" t="str">
        <f>IF('External Stak. data entry'!T224="","",'External Stak. data entry'!T224)</f>
        <v/>
      </c>
      <c r="Z223" s="85" t="str">
        <f>IF('Customer Data entry'!J224="","",'Customer Data entry'!J224)</f>
        <v/>
      </c>
      <c r="AA223" s="85" t="str">
        <f>IF('Customer Data entry'!S224="","",'Customer Data entry'!S224)</f>
        <v/>
      </c>
      <c r="AB223" s="85" t="str">
        <f>IF('Customer Data entry'!AF224="","",'Customer Data entry'!AF224)</f>
        <v/>
      </c>
    </row>
    <row r="224" spans="2:28" x14ac:dyDescent="0.25">
      <c r="B224" s="85" t="str">
        <f>IF('Vendor Data entry'!B225="","",'Vendor Data entry'!B225)</f>
        <v/>
      </c>
      <c r="C224" s="85" t="str">
        <f>IF('Vendor Data entry'!V225="","",'Vendor Data entry'!V225)</f>
        <v/>
      </c>
      <c r="D224" s="85" t="str">
        <f>IF('Vendor Data entry'!W225="","",'Vendor Data entry'!W225)</f>
        <v/>
      </c>
      <c r="E224" s="85" t="str">
        <f>IF('Vendor Data entry'!AX225="","",'Vendor Data entry'!AX225)</f>
        <v/>
      </c>
      <c r="F224" s="85" t="str">
        <f>IF('Vendor Data entry'!AY225="","",'Vendor Data entry'!AY225)</f>
        <v/>
      </c>
      <c r="G224" s="85" t="str">
        <f>IF('Vendor Data entry'!BT225="","",'Vendor Data entry'!BT225)</f>
        <v/>
      </c>
      <c r="H224" s="85" t="str">
        <f>IF('Vendor Data entry'!BU225="","",'Vendor Data entry'!BU225)</f>
        <v/>
      </c>
      <c r="I224" s="85" t="str">
        <f>IF('Vendor Data entry'!CE225="","",'Vendor Data entry'!CE225)</f>
        <v/>
      </c>
      <c r="J224" s="85" t="str">
        <f>IF('Vendor Data entry'!CM225="","",'Vendor Data entry'!CM225)</f>
        <v/>
      </c>
      <c r="U224" s="85" t="str">
        <f>IF('External Stak. data entry'!D225="","",'External Stak. data entry'!D225)</f>
        <v/>
      </c>
      <c r="V224" s="85" t="str">
        <f>IF('External Stak. data entry'!E225="","",'External Stak. data entry'!E225)</f>
        <v/>
      </c>
      <c r="W224" s="85" t="str">
        <f>IF('External Stak. data entry'!F225="","",'External Stak. data entry'!F225)</f>
        <v/>
      </c>
      <c r="X224" s="85" t="str">
        <f>IF('External Stak. data entry'!G225="","",'External Stak. data entry'!G225)</f>
        <v/>
      </c>
      <c r="Y224" s="85" t="str">
        <f>IF('External Stak. data entry'!T225="","",'External Stak. data entry'!T225)</f>
        <v/>
      </c>
      <c r="Z224" s="85" t="str">
        <f>IF('Customer Data entry'!J225="","",'Customer Data entry'!J225)</f>
        <v/>
      </c>
      <c r="AA224" s="85" t="str">
        <f>IF('Customer Data entry'!S225="","",'Customer Data entry'!S225)</f>
        <v/>
      </c>
      <c r="AB224" s="85" t="str">
        <f>IF('Customer Data entry'!AF225="","",'Customer Data entry'!AF225)</f>
        <v/>
      </c>
    </row>
    <row r="225" spans="2:28" x14ac:dyDescent="0.25">
      <c r="B225" s="85" t="str">
        <f>IF('Vendor Data entry'!B226="","",'Vendor Data entry'!B226)</f>
        <v/>
      </c>
      <c r="C225" s="85" t="str">
        <f>IF('Vendor Data entry'!V226="","",'Vendor Data entry'!V226)</f>
        <v/>
      </c>
      <c r="D225" s="85" t="str">
        <f>IF('Vendor Data entry'!W226="","",'Vendor Data entry'!W226)</f>
        <v/>
      </c>
      <c r="E225" s="85" t="str">
        <f>IF('Vendor Data entry'!AX226="","",'Vendor Data entry'!AX226)</f>
        <v/>
      </c>
      <c r="F225" s="85" t="str">
        <f>IF('Vendor Data entry'!AY226="","",'Vendor Data entry'!AY226)</f>
        <v/>
      </c>
      <c r="G225" s="85" t="str">
        <f>IF('Vendor Data entry'!BT226="","",'Vendor Data entry'!BT226)</f>
        <v/>
      </c>
      <c r="H225" s="85" t="str">
        <f>IF('Vendor Data entry'!BU226="","",'Vendor Data entry'!BU226)</f>
        <v/>
      </c>
      <c r="I225" s="85" t="str">
        <f>IF('Vendor Data entry'!CE226="","",'Vendor Data entry'!CE226)</f>
        <v/>
      </c>
      <c r="J225" s="85" t="str">
        <f>IF('Vendor Data entry'!CM226="","",'Vendor Data entry'!CM226)</f>
        <v/>
      </c>
      <c r="U225" s="85" t="str">
        <f>IF('External Stak. data entry'!D226="","",'External Stak. data entry'!D226)</f>
        <v/>
      </c>
      <c r="V225" s="85" t="str">
        <f>IF('External Stak. data entry'!E226="","",'External Stak. data entry'!E226)</f>
        <v/>
      </c>
      <c r="W225" s="85" t="str">
        <f>IF('External Stak. data entry'!F226="","",'External Stak. data entry'!F226)</f>
        <v/>
      </c>
      <c r="X225" s="85" t="str">
        <f>IF('External Stak. data entry'!G226="","",'External Stak. data entry'!G226)</f>
        <v/>
      </c>
      <c r="Y225" s="85" t="str">
        <f>IF('External Stak. data entry'!T226="","",'External Stak. data entry'!T226)</f>
        <v/>
      </c>
      <c r="Z225" s="85" t="str">
        <f>IF('Customer Data entry'!J226="","",'Customer Data entry'!J226)</f>
        <v/>
      </c>
      <c r="AA225" s="85" t="str">
        <f>IF('Customer Data entry'!S226="","",'Customer Data entry'!S226)</f>
        <v/>
      </c>
      <c r="AB225" s="85" t="str">
        <f>IF('Customer Data entry'!AF226="","",'Customer Data entry'!AF226)</f>
        <v/>
      </c>
    </row>
    <row r="226" spans="2:28" x14ac:dyDescent="0.25">
      <c r="B226" s="85" t="str">
        <f>IF('Vendor Data entry'!B227="","",'Vendor Data entry'!B227)</f>
        <v/>
      </c>
      <c r="C226" s="85" t="str">
        <f>IF('Vendor Data entry'!V227="","",'Vendor Data entry'!V227)</f>
        <v/>
      </c>
      <c r="D226" s="85" t="str">
        <f>IF('Vendor Data entry'!W227="","",'Vendor Data entry'!W227)</f>
        <v/>
      </c>
      <c r="E226" s="85" t="str">
        <f>IF('Vendor Data entry'!AX227="","",'Vendor Data entry'!AX227)</f>
        <v/>
      </c>
      <c r="F226" s="85" t="str">
        <f>IF('Vendor Data entry'!AY227="","",'Vendor Data entry'!AY227)</f>
        <v/>
      </c>
      <c r="G226" s="85" t="str">
        <f>IF('Vendor Data entry'!BT227="","",'Vendor Data entry'!BT227)</f>
        <v/>
      </c>
      <c r="H226" s="85" t="str">
        <f>IF('Vendor Data entry'!BU227="","",'Vendor Data entry'!BU227)</f>
        <v/>
      </c>
      <c r="I226" s="85" t="str">
        <f>IF('Vendor Data entry'!CE227="","",'Vendor Data entry'!CE227)</f>
        <v/>
      </c>
      <c r="J226" s="85" t="str">
        <f>IF('Vendor Data entry'!CM227="","",'Vendor Data entry'!CM227)</f>
        <v/>
      </c>
      <c r="U226" s="85" t="str">
        <f>IF('External Stak. data entry'!D227="","",'External Stak. data entry'!D227)</f>
        <v/>
      </c>
      <c r="V226" s="85" t="str">
        <f>IF('External Stak. data entry'!E227="","",'External Stak. data entry'!E227)</f>
        <v/>
      </c>
      <c r="W226" s="85" t="str">
        <f>IF('External Stak. data entry'!F227="","",'External Stak. data entry'!F227)</f>
        <v/>
      </c>
      <c r="X226" s="85" t="str">
        <f>IF('External Stak. data entry'!G227="","",'External Stak. data entry'!G227)</f>
        <v/>
      </c>
      <c r="Y226" s="85" t="str">
        <f>IF('External Stak. data entry'!T227="","",'External Stak. data entry'!T227)</f>
        <v/>
      </c>
      <c r="Z226" s="85" t="str">
        <f>IF('Customer Data entry'!J227="","",'Customer Data entry'!J227)</f>
        <v/>
      </c>
      <c r="AA226" s="85" t="str">
        <f>IF('Customer Data entry'!S227="","",'Customer Data entry'!S227)</f>
        <v/>
      </c>
      <c r="AB226" s="85" t="str">
        <f>IF('Customer Data entry'!AF227="","",'Customer Data entry'!AF227)</f>
        <v/>
      </c>
    </row>
    <row r="227" spans="2:28" x14ac:dyDescent="0.25">
      <c r="B227" s="85" t="str">
        <f>IF('Vendor Data entry'!B228="","",'Vendor Data entry'!B228)</f>
        <v/>
      </c>
      <c r="C227" s="85" t="str">
        <f>IF('Vendor Data entry'!V228="","",'Vendor Data entry'!V228)</f>
        <v/>
      </c>
      <c r="D227" s="85" t="str">
        <f>IF('Vendor Data entry'!W228="","",'Vendor Data entry'!W228)</f>
        <v/>
      </c>
      <c r="E227" s="85" t="str">
        <f>IF('Vendor Data entry'!AX228="","",'Vendor Data entry'!AX228)</f>
        <v/>
      </c>
      <c r="F227" s="85" t="str">
        <f>IF('Vendor Data entry'!AY228="","",'Vendor Data entry'!AY228)</f>
        <v/>
      </c>
      <c r="G227" s="85" t="str">
        <f>IF('Vendor Data entry'!BT228="","",'Vendor Data entry'!BT228)</f>
        <v/>
      </c>
      <c r="H227" s="85" t="str">
        <f>IF('Vendor Data entry'!BU228="","",'Vendor Data entry'!BU228)</f>
        <v/>
      </c>
      <c r="I227" s="85" t="str">
        <f>IF('Vendor Data entry'!CE228="","",'Vendor Data entry'!CE228)</f>
        <v/>
      </c>
      <c r="J227" s="85" t="str">
        <f>IF('Vendor Data entry'!CM228="","",'Vendor Data entry'!CM228)</f>
        <v/>
      </c>
      <c r="U227" s="85" t="str">
        <f>IF('External Stak. data entry'!D228="","",'External Stak. data entry'!D228)</f>
        <v/>
      </c>
      <c r="V227" s="85" t="str">
        <f>IF('External Stak. data entry'!E228="","",'External Stak. data entry'!E228)</f>
        <v/>
      </c>
      <c r="W227" s="85" t="str">
        <f>IF('External Stak. data entry'!F228="","",'External Stak. data entry'!F228)</f>
        <v/>
      </c>
      <c r="X227" s="85" t="str">
        <f>IF('External Stak. data entry'!G228="","",'External Stak. data entry'!G228)</f>
        <v/>
      </c>
      <c r="Y227" s="85" t="str">
        <f>IF('External Stak. data entry'!T228="","",'External Stak. data entry'!T228)</f>
        <v/>
      </c>
      <c r="Z227" s="85" t="str">
        <f>IF('Customer Data entry'!J228="","",'Customer Data entry'!J228)</f>
        <v/>
      </c>
      <c r="AA227" s="85" t="str">
        <f>IF('Customer Data entry'!S228="","",'Customer Data entry'!S228)</f>
        <v/>
      </c>
      <c r="AB227" s="85" t="str">
        <f>IF('Customer Data entry'!AF228="","",'Customer Data entry'!AF228)</f>
        <v/>
      </c>
    </row>
    <row r="228" spans="2:28" x14ac:dyDescent="0.25">
      <c r="B228" s="85" t="str">
        <f>IF('Vendor Data entry'!B229="","",'Vendor Data entry'!B229)</f>
        <v/>
      </c>
      <c r="C228" s="85" t="str">
        <f>IF('Vendor Data entry'!V229="","",'Vendor Data entry'!V229)</f>
        <v/>
      </c>
      <c r="D228" s="85" t="str">
        <f>IF('Vendor Data entry'!W229="","",'Vendor Data entry'!W229)</f>
        <v/>
      </c>
      <c r="E228" s="85" t="str">
        <f>IF('Vendor Data entry'!AX229="","",'Vendor Data entry'!AX229)</f>
        <v/>
      </c>
      <c r="F228" s="85" t="str">
        <f>IF('Vendor Data entry'!AY229="","",'Vendor Data entry'!AY229)</f>
        <v/>
      </c>
      <c r="G228" s="85" t="str">
        <f>IF('Vendor Data entry'!BT229="","",'Vendor Data entry'!BT229)</f>
        <v/>
      </c>
      <c r="H228" s="85" t="str">
        <f>IF('Vendor Data entry'!BU229="","",'Vendor Data entry'!BU229)</f>
        <v/>
      </c>
      <c r="I228" s="85" t="str">
        <f>IF('Vendor Data entry'!CE229="","",'Vendor Data entry'!CE229)</f>
        <v/>
      </c>
      <c r="J228" s="85" t="str">
        <f>IF('Vendor Data entry'!CM229="","",'Vendor Data entry'!CM229)</f>
        <v/>
      </c>
      <c r="U228" s="85" t="str">
        <f>IF('External Stak. data entry'!D229="","",'External Stak. data entry'!D229)</f>
        <v/>
      </c>
      <c r="V228" s="85" t="str">
        <f>IF('External Stak. data entry'!E229="","",'External Stak. data entry'!E229)</f>
        <v/>
      </c>
      <c r="W228" s="85" t="str">
        <f>IF('External Stak. data entry'!F229="","",'External Stak. data entry'!F229)</f>
        <v/>
      </c>
      <c r="X228" s="85" t="str">
        <f>IF('External Stak. data entry'!G229="","",'External Stak. data entry'!G229)</f>
        <v/>
      </c>
      <c r="Y228" s="85" t="str">
        <f>IF('External Stak. data entry'!T229="","",'External Stak. data entry'!T229)</f>
        <v/>
      </c>
      <c r="Z228" s="85" t="str">
        <f>IF('Customer Data entry'!J229="","",'Customer Data entry'!J229)</f>
        <v/>
      </c>
      <c r="AA228" s="85" t="str">
        <f>IF('Customer Data entry'!S229="","",'Customer Data entry'!S229)</f>
        <v/>
      </c>
      <c r="AB228" s="85" t="str">
        <f>IF('Customer Data entry'!AF229="","",'Customer Data entry'!AF229)</f>
        <v/>
      </c>
    </row>
    <row r="229" spans="2:28" x14ac:dyDescent="0.25">
      <c r="B229" s="85" t="str">
        <f>IF('Vendor Data entry'!B230="","",'Vendor Data entry'!B230)</f>
        <v/>
      </c>
      <c r="C229" s="85" t="str">
        <f>IF('Vendor Data entry'!V230="","",'Vendor Data entry'!V230)</f>
        <v/>
      </c>
      <c r="D229" s="85" t="str">
        <f>IF('Vendor Data entry'!W230="","",'Vendor Data entry'!W230)</f>
        <v/>
      </c>
      <c r="E229" s="85" t="str">
        <f>IF('Vendor Data entry'!AX230="","",'Vendor Data entry'!AX230)</f>
        <v/>
      </c>
      <c r="F229" s="85" t="str">
        <f>IF('Vendor Data entry'!AY230="","",'Vendor Data entry'!AY230)</f>
        <v/>
      </c>
      <c r="G229" s="85" t="str">
        <f>IF('Vendor Data entry'!BT230="","",'Vendor Data entry'!BT230)</f>
        <v/>
      </c>
      <c r="H229" s="85" t="str">
        <f>IF('Vendor Data entry'!BU230="","",'Vendor Data entry'!BU230)</f>
        <v/>
      </c>
      <c r="I229" s="85" t="str">
        <f>IF('Vendor Data entry'!CE230="","",'Vendor Data entry'!CE230)</f>
        <v/>
      </c>
      <c r="J229" s="85" t="str">
        <f>IF('Vendor Data entry'!CM230="","",'Vendor Data entry'!CM230)</f>
        <v/>
      </c>
      <c r="U229" s="85" t="str">
        <f>IF('External Stak. data entry'!D230="","",'External Stak. data entry'!D230)</f>
        <v/>
      </c>
      <c r="V229" s="85" t="str">
        <f>IF('External Stak. data entry'!E230="","",'External Stak. data entry'!E230)</f>
        <v/>
      </c>
      <c r="W229" s="85" t="str">
        <f>IF('External Stak. data entry'!F230="","",'External Stak. data entry'!F230)</f>
        <v/>
      </c>
      <c r="X229" s="85" t="str">
        <f>IF('External Stak. data entry'!G230="","",'External Stak. data entry'!G230)</f>
        <v/>
      </c>
      <c r="Y229" s="85" t="str">
        <f>IF('External Stak. data entry'!T230="","",'External Stak. data entry'!T230)</f>
        <v/>
      </c>
      <c r="Z229" s="85" t="str">
        <f>IF('Customer Data entry'!J230="","",'Customer Data entry'!J230)</f>
        <v/>
      </c>
      <c r="AA229" s="85" t="str">
        <f>IF('Customer Data entry'!S230="","",'Customer Data entry'!S230)</f>
        <v/>
      </c>
      <c r="AB229" s="85" t="str">
        <f>IF('Customer Data entry'!AF230="","",'Customer Data entry'!AF230)</f>
        <v/>
      </c>
    </row>
    <row r="230" spans="2:28" x14ac:dyDescent="0.25">
      <c r="B230" s="85" t="str">
        <f>IF('Vendor Data entry'!B231="","",'Vendor Data entry'!B231)</f>
        <v/>
      </c>
      <c r="C230" s="85" t="str">
        <f>IF('Vendor Data entry'!V231="","",'Vendor Data entry'!V231)</f>
        <v/>
      </c>
      <c r="D230" s="85" t="str">
        <f>IF('Vendor Data entry'!W231="","",'Vendor Data entry'!W231)</f>
        <v/>
      </c>
      <c r="E230" s="85" t="str">
        <f>IF('Vendor Data entry'!AX231="","",'Vendor Data entry'!AX231)</f>
        <v/>
      </c>
      <c r="F230" s="85" t="str">
        <f>IF('Vendor Data entry'!AY231="","",'Vendor Data entry'!AY231)</f>
        <v/>
      </c>
      <c r="G230" s="85" t="str">
        <f>IF('Vendor Data entry'!BT231="","",'Vendor Data entry'!BT231)</f>
        <v/>
      </c>
      <c r="H230" s="85" t="str">
        <f>IF('Vendor Data entry'!BU231="","",'Vendor Data entry'!BU231)</f>
        <v/>
      </c>
      <c r="I230" s="85" t="str">
        <f>IF('Vendor Data entry'!CE231="","",'Vendor Data entry'!CE231)</f>
        <v/>
      </c>
      <c r="J230" s="85" t="str">
        <f>IF('Vendor Data entry'!CM231="","",'Vendor Data entry'!CM231)</f>
        <v/>
      </c>
      <c r="U230" s="85" t="str">
        <f>IF('External Stak. data entry'!D231="","",'External Stak. data entry'!D231)</f>
        <v/>
      </c>
      <c r="V230" s="85" t="str">
        <f>IF('External Stak. data entry'!E231="","",'External Stak. data entry'!E231)</f>
        <v/>
      </c>
      <c r="W230" s="85" t="str">
        <f>IF('External Stak. data entry'!F231="","",'External Stak. data entry'!F231)</f>
        <v/>
      </c>
      <c r="X230" s="85" t="str">
        <f>IF('External Stak. data entry'!G231="","",'External Stak. data entry'!G231)</f>
        <v/>
      </c>
      <c r="Y230" s="85" t="str">
        <f>IF('External Stak. data entry'!T231="","",'External Stak. data entry'!T231)</f>
        <v/>
      </c>
      <c r="Z230" s="85" t="str">
        <f>IF('Customer Data entry'!J231="","",'Customer Data entry'!J231)</f>
        <v/>
      </c>
      <c r="AA230" s="85" t="str">
        <f>IF('Customer Data entry'!S231="","",'Customer Data entry'!S231)</f>
        <v/>
      </c>
      <c r="AB230" s="85" t="str">
        <f>IF('Customer Data entry'!AF231="","",'Customer Data entry'!AF231)</f>
        <v/>
      </c>
    </row>
    <row r="231" spans="2:28" x14ac:dyDescent="0.25">
      <c r="B231" s="85" t="str">
        <f>IF('Vendor Data entry'!B232="","",'Vendor Data entry'!B232)</f>
        <v/>
      </c>
      <c r="C231" s="85" t="str">
        <f>IF('Vendor Data entry'!V232="","",'Vendor Data entry'!V232)</f>
        <v/>
      </c>
      <c r="D231" s="85" t="str">
        <f>IF('Vendor Data entry'!W232="","",'Vendor Data entry'!W232)</f>
        <v/>
      </c>
      <c r="E231" s="85" t="str">
        <f>IF('Vendor Data entry'!AX232="","",'Vendor Data entry'!AX232)</f>
        <v/>
      </c>
      <c r="F231" s="85" t="str">
        <f>IF('Vendor Data entry'!AY232="","",'Vendor Data entry'!AY232)</f>
        <v/>
      </c>
      <c r="G231" s="85" t="str">
        <f>IF('Vendor Data entry'!BT232="","",'Vendor Data entry'!BT232)</f>
        <v/>
      </c>
      <c r="H231" s="85" t="str">
        <f>IF('Vendor Data entry'!BU232="","",'Vendor Data entry'!BU232)</f>
        <v/>
      </c>
      <c r="I231" s="85" t="str">
        <f>IF('Vendor Data entry'!CE232="","",'Vendor Data entry'!CE232)</f>
        <v/>
      </c>
      <c r="J231" s="85" t="str">
        <f>IF('Vendor Data entry'!CM232="","",'Vendor Data entry'!CM232)</f>
        <v/>
      </c>
      <c r="U231" s="85" t="str">
        <f>IF('External Stak. data entry'!D232="","",'External Stak. data entry'!D232)</f>
        <v/>
      </c>
      <c r="V231" s="85" t="str">
        <f>IF('External Stak. data entry'!E232="","",'External Stak. data entry'!E232)</f>
        <v/>
      </c>
      <c r="W231" s="85" t="str">
        <f>IF('External Stak. data entry'!F232="","",'External Stak. data entry'!F232)</f>
        <v/>
      </c>
      <c r="X231" s="85" t="str">
        <f>IF('External Stak. data entry'!G232="","",'External Stak. data entry'!G232)</f>
        <v/>
      </c>
      <c r="Y231" s="85" t="str">
        <f>IF('External Stak. data entry'!T232="","",'External Stak. data entry'!T232)</f>
        <v/>
      </c>
      <c r="Z231" s="85" t="str">
        <f>IF('Customer Data entry'!J232="","",'Customer Data entry'!J232)</f>
        <v/>
      </c>
      <c r="AA231" s="85" t="str">
        <f>IF('Customer Data entry'!S232="","",'Customer Data entry'!S232)</f>
        <v/>
      </c>
      <c r="AB231" s="85" t="str">
        <f>IF('Customer Data entry'!AF232="","",'Customer Data entry'!AF232)</f>
        <v/>
      </c>
    </row>
    <row r="232" spans="2:28" x14ac:dyDescent="0.25">
      <c r="B232" s="85" t="str">
        <f>IF('Vendor Data entry'!B233="","",'Vendor Data entry'!B233)</f>
        <v/>
      </c>
      <c r="C232" s="85" t="str">
        <f>IF('Vendor Data entry'!V233="","",'Vendor Data entry'!V233)</f>
        <v/>
      </c>
      <c r="D232" s="85" t="str">
        <f>IF('Vendor Data entry'!W233="","",'Vendor Data entry'!W233)</f>
        <v/>
      </c>
      <c r="E232" s="85" t="str">
        <f>IF('Vendor Data entry'!AX233="","",'Vendor Data entry'!AX233)</f>
        <v/>
      </c>
      <c r="F232" s="85" t="str">
        <f>IF('Vendor Data entry'!AY233="","",'Vendor Data entry'!AY233)</f>
        <v/>
      </c>
      <c r="G232" s="85" t="str">
        <f>IF('Vendor Data entry'!BT233="","",'Vendor Data entry'!BT233)</f>
        <v/>
      </c>
      <c r="H232" s="85" t="str">
        <f>IF('Vendor Data entry'!BU233="","",'Vendor Data entry'!BU233)</f>
        <v/>
      </c>
      <c r="I232" s="85" t="str">
        <f>IF('Vendor Data entry'!CE233="","",'Vendor Data entry'!CE233)</f>
        <v/>
      </c>
      <c r="J232" s="85" t="str">
        <f>IF('Vendor Data entry'!CM233="","",'Vendor Data entry'!CM233)</f>
        <v/>
      </c>
      <c r="U232" s="85" t="str">
        <f>IF('External Stak. data entry'!D233="","",'External Stak. data entry'!D233)</f>
        <v/>
      </c>
      <c r="V232" s="85" t="str">
        <f>IF('External Stak. data entry'!E233="","",'External Stak. data entry'!E233)</f>
        <v/>
      </c>
      <c r="W232" s="85" t="str">
        <f>IF('External Stak. data entry'!F233="","",'External Stak. data entry'!F233)</f>
        <v/>
      </c>
      <c r="X232" s="85" t="str">
        <f>IF('External Stak. data entry'!G233="","",'External Stak. data entry'!G233)</f>
        <v/>
      </c>
      <c r="Y232" s="85" t="str">
        <f>IF('External Stak. data entry'!T233="","",'External Stak. data entry'!T233)</f>
        <v/>
      </c>
      <c r="Z232" s="85" t="str">
        <f>IF('Customer Data entry'!J233="","",'Customer Data entry'!J233)</f>
        <v/>
      </c>
      <c r="AA232" s="85" t="str">
        <f>IF('Customer Data entry'!S233="","",'Customer Data entry'!S233)</f>
        <v/>
      </c>
      <c r="AB232" s="85" t="str">
        <f>IF('Customer Data entry'!AF233="","",'Customer Data entry'!AF233)</f>
        <v/>
      </c>
    </row>
    <row r="233" spans="2:28" x14ac:dyDescent="0.25">
      <c r="B233" s="85" t="str">
        <f>IF('Vendor Data entry'!B234="","",'Vendor Data entry'!B234)</f>
        <v/>
      </c>
      <c r="C233" s="85" t="str">
        <f>IF('Vendor Data entry'!V234="","",'Vendor Data entry'!V234)</f>
        <v/>
      </c>
      <c r="D233" s="85" t="str">
        <f>IF('Vendor Data entry'!W234="","",'Vendor Data entry'!W234)</f>
        <v/>
      </c>
      <c r="E233" s="85" t="str">
        <f>IF('Vendor Data entry'!AX234="","",'Vendor Data entry'!AX234)</f>
        <v/>
      </c>
      <c r="F233" s="85" t="str">
        <f>IF('Vendor Data entry'!AY234="","",'Vendor Data entry'!AY234)</f>
        <v/>
      </c>
      <c r="G233" s="85" t="str">
        <f>IF('Vendor Data entry'!BT234="","",'Vendor Data entry'!BT234)</f>
        <v/>
      </c>
      <c r="H233" s="85" t="str">
        <f>IF('Vendor Data entry'!BU234="","",'Vendor Data entry'!BU234)</f>
        <v/>
      </c>
      <c r="I233" s="85" t="str">
        <f>IF('Vendor Data entry'!CE234="","",'Vendor Data entry'!CE234)</f>
        <v/>
      </c>
      <c r="J233" s="85" t="str">
        <f>IF('Vendor Data entry'!CM234="","",'Vendor Data entry'!CM234)</f>
        <v/>
      </c>
      <c r="U233" s="85" t="str">
        <f>IF('External Stak. data entry'!D234="","",'External Stak. data entry'!D234)</f>
        <v/>
      </c>
      <c r="V233" s="85" t="str">
        <f>IF('External Stak. data entry'!E234="","",'External Stak. data entry'!E234)</f>
        <v/>
      </c>
      <c r="W233" s="85" t="str">
        <f>IF('External Stak. data entry'!F234="","",'External Stak. data entry'!F234)</f>
        <v/>
      </c>
      <c r="X233" s="85" t="str">
        <f>IF('External Stak. data entry'!G234="","",'External Stak. data entry'!G234)</f>
        <v/>
      </c>
      <c r="Y233" s="85" t="str">
        <f>IF('External Stak. data entry'!T234="","",'External Stak. data entry'!T234)</f>
        <v/>
      </c>
      <c r="Z233" s="85" t="str">
        <f>IF('Customer Data entry'!J234="","",'Customer Data entry'!J234)</f>
        <v/>
      </c>
      <c r="AA233" s="85" t="str">
        <f>IF('Customer Data entry'!S234="","",'Customer Data entry'!S234)</f>
        <v/>
      </c>
      <c r="AB233" s="85" t="str">
        <f>IF('Customer Data entry'!AF234="","",'Customer Data entry'!AF234)</f>
        <v/>
      </c>
    </row>
    <row r="234" spans="2:28" x14ac:dyDescent="0.25">
      <c r="B234" s="85" t="str">
        <f>IF('Vendor Data entry'!B235="","",'Vendor Data entry'!B235)</f>
        <v/>
      </c>
      <c r="C234" s="85" t="str">
        <f>IF('Vendor Data entry'!V235="","",'Vendor Data entry'!V235)</f>
        <v/>
      </c>
      <c r="D234" s="85" t="str">
        <f>IF('Vendor Data entry'!W235="","",'Vendor Data entry'!W235)</f>
        <v/>
      </c>
      <c r="E234" s="85" t="str">
        <f>IF('Vendor Data entry'!AX235="","",'Vendor Data entry'!AX235)</f>
        <v/>
      </c>
      <c r="F234" s="85" t="str">
        <f>IF('Vendor Data entry'!AY235="","",'Vendor Data entry'!AY235)</f>
        <v/>
      </c>
      <c r="G234" s="85" t="str">
        <f>IF('Vendor Data entry'!BT235="","",'Vendor Data entry'!BT235)</f>
        <v/>
      </c>
      <c r="H234" s="85" t="str">
        <f>IF('Vendor Data entry'!BU235="","",'Vendor Data entry'!BU235)</f>
        <v/>
      </c>
      <c r="I234" s="85" t="str">
        <f>IF('Vendor Data entry'!CE235="","",'Vendor Data entry'!CE235)</f>
        <v/>
      </c>
      <c r="J234" s="85" t="str">
        <f>IF('Vendor Data entry'!CM235="","",'Vendor Data entry'!CM235)</f>
        <v/>
      </c>
      <c r="U234" s="85" t="str">
        <f>IF('External Stak. data entry'!D235="","",'External Stak. data entry'!D235)</f>
        <v/>
      </c>
      <c r="V234" s="85" t="str">
        <f>IF('External Stak. data entry'!E235="","",'External Stak. data entry'!E235)</f>
        <v/>
      </c>
      <c r="W234" s="85" t="str">
        <f>IF('External Stak. data entry'!F235="","",'External Stak. data entry'!F235)</f>
        <v/>
      </c>
      <c r="X234" s="85" t="str">
        <f>IF('External Stak. data entry'!G235="","",'External Stak. data entry'!G235)</f>
        <v/>
      </c>
      <c r="Y234" s="85" t="str">
        <f>IF('External Stak. data entry'!T235="","",'External Stak. data entry'!T235)</f>
        <v/>
      </c>
      <c r="Z234" s="85" t="str">
        <f>IF('Customer Data entry'!J235="","",'Customer Data entry'!J235)</f>
        <v/>
      </c>
      <c r="AA234" s="85" t="str">
        <f>IF('Customer Data entry'!S235="","",'Customer Data entry'!S235)</f>
        <v/>
      </c>
      <c r="AB234" s="85" t="str">
        <f>IF('Customer Data entry'!AF235="","",'Customer Data entry'!AF235)</f>
        <v/>
      </c>
    </row>
    <row r="235" spans="2:28" x14ac:dyDescent="0.25">
      <c r="B235" s="85" t="str">
        <f>IF('Vendor Data entry'!B236="","",'Vendor Data entry'!B236)</f>
        <v/>
      </c>
      <c r="C235" s="85" t="str">
        <f>IF('Vendor Data entry'!V236="","",'Vendor Data entry'!V236)</f>
        <v/>
      </c>
      <c r="D235" s="85" t="str">
        <f>IF('Vendor Data entry'!W236="","",'Vendor Data entry'!W236)</f>
        <v/>
      </c>
      <c r="E235" s="85" t="str">
        <f>IF('Vendor Data entry'!AX236="","",'Vendor Data entry'!AX236)</f>
        <v/>
      </c>
      <c r="F235" s="85" t="str">
        <f>IF('Vendor Data entry'!AY236="","",'Vendor Data entry'!AY236)</f>
        <v/>
      </c>
      <c r="G235" s="85" t="str">
        <f>IF('Vendor Data entry'!BT236="","",'Vendor Data entry'!BT236)</f>
        <v/>
      </c>
      <c r="H235" s="85" t="str">
        <f>IF('Vendor Data entry'!BU236="","",'Vendor Data entry'!BU236)</f>
        <v/>
      </c>
      <c r="I235" s="85" t="str">
        <f>IF('Vendor Data entry'!CE236="","",'Vendor Data entry'!CE236)</f>
        <v/>
      </c>
      <c r="J235" s="85" t="str">
        <f>IF('Vendor Data entry'!CM236="","",'Vendor Data entry'!CM236)</f>
        <v/>
      </c>
      <c r="U235" s="85" t="str">
        <f>IF('External Stak. data entry'!D236="","",'External Stak. data entry'!D236)</f>
        <v/>
      </c>
      <c r="V235" s="85" t="str">
        <f>IF('External Stak. data entry'!E236="","",'External Stak. data entry'!E236)</f>
        <v/>
      </c>
      <c r="W235" s="85" t="str">
        <f>IF('External Stak. data entry'!F236="","",'External Stak. data entry'!F236)</f>
        <v/>
      </c>
      <c r="X235" s="85" t="str">
        <f>IF('External Stak. data entry'!G236="","",'External Stak. data entry'!G236)</f>
        <v/>
      </c>
      <c r="Y235" s="85" t="str">
        <f>IF('External Stak. data entry'!T236="","",'External Stak. data entry'!T236)</f>
        <v/>
      </c>
      <c r="Z235" s="85" t="str">
        <f>IF('Customer Data entry'!J236="","",'Customer Data entry'!J236)</f>
        <v/>
      </c>
      <c r="AA235" s="85" t="str">
        <f>IF('Customer Data entry'!S236="","",'Customer Data entry'!S236)</f>
        <v/>
      </c>
      <c r="AB235" s="85" t="str">
        <f>IF('Customer Data entry'!AF236="","",'Customer Data entry'!AF236)</f>
        <v/>
      </c>
    </row>
    <row r="236" spans="2:28" x14ac:dyDescent="0.25">
      <c r="B236" s="85" t="str">
        <f>IF('Vendor Data entry'!B237="","",'Vendor Data entry'!B237)</f>
        <v/>
      </c>
      <c r="C236" s="85" t="str">
        <f>IF('Vendor Data entry'!V237="","",'Vendor Data entry'!V237)</f>
        <v/>
      </c>
      <c r="D236" s="85" t="str">
        <f>IF('Vendor Data entry'!W237="","",'Vendor Data entry'!W237)</f>
        <v/>
      </c>
      <c r="E236" s="85" t="str">
        <f>IF('Vendor Data entry'!AX237="","",'Vendor Data entry'!AX237)</f>
        <v/>
      </c>
      <c r="F236" s="85" t="str">
        <f>IF('Vendor Data entry'!AY237="","",'Vendor Data entry'!AY237)</f>
        <v/>
      </c>
      <c r="G236" s="85" t="str">
        <f>IF('Vendor Data entry'!BT237="","",'Vendor Data entry'!BT237)</f>
        <v/>
      </c>
      <c r="H236" s="85" t="str">
        <f>IF('Vendor Data entry'!BU237="","",'Vendor Data entry'!BU237)</f>
        <v/>
      </c>
      <c r="I236" s="85" t="str">
        <f>IF('Vendor Data entry'!CE237="","",'Vendor Data entry'!CE237)</f>
        <v/>
      </c>
      <c r="J236" s="85" t="str">
        <f>IF('Vendor Data entry'!CM237="","",'Vendor Data entry'!CM237)</f>
        <v/>
      </c>
      <c r="U236" s="85" t="str">
        <f>IF('External Stak. data entry'!D237="","",'External Stak. data entry'!D237)</f>
        <v/>
      </c>
      <c r="V236" s="85" t="str">
        <f>IF('External Stak. data entry'!E237="","",'External Stak. data entry'!E237)</f>
        <v/>
      </c>
      <c r="W236" s="85" t="str">
        <f>IF('External Stak. data entry'!F237="","",'External Stak. data entry'!F237)</f>
        <v/>
      </c>
      <c r="X236" s="85" t="str">
        <f>IF('External Stak. data entry'!G237="","",'External Stak. data entry'!G237)</f>
        <v/>
      </c>
      <c r="Y236" s="85" t="str">
        <f>IF('External Stak. data entry'!T237="","",'External Stak. data entry'!T237)</f>
        <v/>
      </c>
      <c r="Z236" s="85" t="str">
        <f>IF('Customer Data entry'!J237="","",'Customer Data entry'!J237)</f>
        <v/>
      </c>
      <c r="AA236" s="85" t="str">
        <f>IF('Customer Data entry'!S237="","",'Customer Data entry'!S237)</f>
        <v/>
      </c>
      <c r="AB236" s="85" t="str">
        <f>IF('Customer Data entry'!AF237="","",'Customer Data entry'!AF237)</f>
        <v/>
      </c>
    </row>
    <row r="237" spans="2:28" x14ac:dyDescent="0.25">
      <c r="B237" s="85" t="str">
        <f>IF('Vendor Data entry'!B238="","",'Vendor Data entry'!B238)</f>
        <v/>
      </c>
      <c r="C237" s="85" t="str">
        <f>IF('Vendor Data entry'!V238="","",'Vendor Data entry'!V238)</f>
        <v/>
      </c>
      <c r="D237" s="85" t="str">
        <f>IF('Vendor Data entry'!W238="","",'Vendor Data entry'!W238)</f>
        <v/>
      </c>
      <c r="E237" s="85" t="str">
        <f>IF('Vendor Data entry'!AX238="","",'Vendor Data entry'!AX238)</f>
        <v/>
      </c>
      <c r="F237" s="85" t="str">
        <f>IF('Vendor Data entry'!AY238="","",'Vendor Data entry'!AY238)</f>
        <v/>
      </c>
      <c r="G237" s="85" t="str">
        <f>IF('Vendor Data entry'!BT238="","",'Vendor Data entry'!BT238)</f>
        <v/>
      </c>
      <c r="H237" s="85" t="str">
        <f>IF('Vendor Data entry'!BU238="","",'Vendor Data entry'!BU238)</f>
        <v/>
      </c>
      <c r="I237" s="85" t="str">
        <f>IF('Vendor Data entry'!CE238="","",'Vendor Data entry'!CE238)</f>
        <v/>
      </c>
      <c r="J237" s="85" t="str">
        <f>IF('Vendor Data entry'!CM238="","",'Vendor Data entry'!CM238)</f>
        <v/>
      </c>
      <c r="U237" s="85" t="str">
        <f>IF('External Stak. data entry'!D238="","",'External Stak. data entry'!D238)</f>
        <v/>
      </c>
      <c r="V237" s="85" t="str">
        <f>IF('External Stak. data entry'!E238="","",'External Stak. data entry'!E238)</f>
        <v/>
      </c>
      <c r="W237" s="85" t="str">
        <f>IF('External Stak. data entry'!F238="","",'External Stak. data entry'!F238)</f>
        <v/>
      </c>
      <c r="X237" s="85" t="str">
        <f>IF('External Stak. data entry'!G238="","",'External Stak. data entry'!G238)</f>
        <v/>
      </c>
      <c r="Y237" s="85" t="str">
        <f>IF('External Stak. data entry'!T238="","",'External Stak. data entry'!T238)</f>
        <v/>
      </c>
      <c r="Z237" s="85" t="str">
        <f>IF('Customer Data entry'!J238="","",'Customer Data entry'!J238)</f>
        <v/>
      </c>
      <c r="AA237" s="85" t="str">
        <f>IF('Customer Data entry'!S238="","",'Customer Data entry'!S238)</f>
        <v/>
      </c>
      <c r="AB237" s="85" t="str">
        <f>IF('Customer Data entry'!AF238="","",'Customer Data entry'!AF238)</f>
        <v/>
      </c>
    </row>
    <row r="238" spans="2:28" x14ac:dyDescent="0.25">
      <c r="B238" s="85" t="str">
        <f>IF('Vendor Data entry'!B239="","",'Vendor Data entry'!B239)</f>
        <v/>
      </c>
      <c r="C238" s="85" t="str">
        <f>IF('Vendor Data entry'!V239="","",'Vendor Data entry'!V239)</f>
        <v/>
      </c>
      <c r="D238" s="85" t="str">
        <f>IF('Vendor Data entry'!W239="","",'Vendor Data entry'!W239)</f>
        <v/>
      </c>
      <c r="E238" s="85" t="str">
        <f>IF('Vendor Data entry'!AX239="","",'Vendor Data entry'!AX239)</f>
        <v/>
      </c>
      <c r="F238" s="85" t="str">
        <f>IF('Vendor Data entry'!AY239="","",'Vendor Data entry'!AY239)</f>
        <v/>
      </c>
      <c r="G238" s="85" t="str">
        <f>IF('Vendor Data entry'!BT239="","",'Vendor Data entry'!BT239)</f>
        <v/>
      </c>
      <c r="H238" s="85" t="str">
        <f>IF('Vendor Data entry'!BU239="","",'Vendor Data entry'!BU239)</f>
        <v/>
      </c>
      <c r="I238" s="85" t="str">
        <f>IF('Vendor Data entry'!CE239="","",'Vendor Data entry'!CE239)</f>
        <v/>
      </c>
      <c r="J238" s="85" t="str">
        <f>IF('Vendor Data entry'!CM239="","",'Vendor Data entry'!CM239)</f>
        <v/>
      </c>
      <c r="U238" s="85" t="str">
        <f>IF('External Stak. data entry'!D239="","",'External Stak. data entry'!D239)</f>
        <v/>
      </c>
      <c r="V238" s="85" t="str">
        <f>IF('External Stak. data entry'!E239="","",'External Stak. data entry'!E239)</f>
        <v/>
      </c>
      <c r="W238" s="85" t="str">
        <f>IF('External Stak. data entry'!F239="","",'External Stak. data entry'!F239)</f>
        <v/>
      </c>
      <c r="X238" s="85" t="str">
        <f>IF('External Stak. data entry'!G239="","",'External Stak. data entry'!G239)</f>
        <v/>
      </c>
      <c r="Y238" s="85" t="str">
        <f>IF('External Stak. data entry'!T239="","",'External Stak. data entry'!T239)</f>
        <v/>
      </c>
      <c r="Z238" s="85" t="str">
        <f>IF('Customer Data entry'!J239="","",'Customer Data entry'!J239)</f>
        <v/>
      </c>
      <c r="AA238" s="85" t="str">
        <f>IF('Customer Data entry'!S239="","",'Customer Data entry'!S239)</f>
        <v/>
      </c>
      <c r="AB238" s="85" t="str">
        <f>IF('Customer Data entry'!AF239="","",'Customer Data entry'!AF239)</f>
        <v/>
      </c>
    </row>
    <row r="239" spans="2:28" x14ac:dyDescent="0.25">
      <c r="B239" s="85" t="str">
        <f>IF('Vendor Data entry'!B240="","",'Vendor Data entry'!B240)</f>
        <v/>
      </c>
      <c r="C239" s="85" t="str">
        <f>IF('Vendor Data entry'!V240="","",'Vendor Data entry'!V240)</f>
        <v/>
      </c>
      <c r="D239" s="85" t="str">
        <f>IF('Vendor Data entry'!W240="","",'Vendor Data entry'!W240)</f>
        <v/>
      </c>
      <c r="E239" s="85" t="str">
        <f>IF('Vendor Data entry'!AX240="","",'Vendor Data entry'!AX240)</f>
        <v/>
      </c>
      <c r="F239" s="85" t="str">
        <f>IF('Vendor Data entry'!AY240="","",'Vendor Data entry'!AY240)</f>
        <v/>
      </c>
      <c r="G239" s="85" t="str">
        <f>IF('Vendor Data entry'!BT240="","",'Vendor Data entry'!BT240)</f>
        <v/>
      </c>
      <c r="H239" s="85" t="str">
        <f>IF('Vendor Data entry'!BU240="","",'Vendor Data entry'!BU240)</f>
        <v/>
      </c>
      <c r="I239" s="85" t="str">
        <f>IF('Vendor Data entry'!CE240="","",'Vendor Data entry'!CE240)</f>
        <v/>
      </c>
      <c r="J239" s="85" t="str">
        <f>IF('Vendor Data entry'!CM240="","",'Vendor Data entry'!CM240)</f>
        <v/>
      </c>
      <c r="U239" s="85" t="str">
        <f>IF('External Stak. data entry'!D240="","",'External Stak. data entry'!D240)</f>
        <v/>
      </c>
      <c r="V239" s="85" t="str">
        <f>IF('External Stak. data entry'!E240="","",'External Stak. data entry'!E240)</f>
        <v/>
      </c>
      <c r="W239" s="85" t="str">
        <f>IF('External Stak. data entry'!F240="","",'External Stak. data entry'!F240)</f>
        <v/>
      </c>
      <c r="X239" s="85" t="str">
        <f>IF('External Stak. data entry'!G240="","",'External Stak. data entry'!G240)</f>
        <v/>
      </c>
      <c r="Y239" s="85" t="str">
        <f>IF('External Stak. data entry'!T240="","",'External Stak. data entry'!T240)</f>
        <v/>
      </c>
      <c r="Z239" s="85" t="str">
        <f>IF('Customer Data entry'!J240="","",'Customer Data entry'!J240)</f>
        <v/>
      </c>
      <c r="AA239" s="85" t="str">
        <f>IF('Customer Data entry'!S240="","",'Customer Data entry'!S240)</f>
        <v/>
      </c>
      <c r="AB239" s="85" t="str">
        <f>IF('Customer Data entry'!AF240="","",'Customer Data entry'!AF240)</f>
        <v/>
      </c>
    </row>
    <row r="240" spans="2:28" x14ac:dyDescent="0.25">
      <c r="B240" s="85" t="str">
        <f>IF('Vendor Data entry'!B241="","",'Vendor Data entry'!B241)</f>
        <v/>
      </c>
      <c r="C240" s="85" t="str">
        <f>IF('Vendor Data entry'!V241="","",'Vendor Data entry'!V241)</f>
        <v/>
      </c>
      <c r="D240" s="85" t="str">
        <f>IF('Vendor Data entry'!W241="","",'Vendor Data entry'!W241)</f>
        <v/>
      </c>
      <c r="E240" s="85" t="str">
        <f>IF('Vendor Data entry'!AX241="","",'Vendor Data entry'!AX241)</f>
        <v/>
      </c>
      <c r="F240" s="85" t="str">
        <f>IF('Vendor Data entry'!AY241="","",'Vendor Data entry'!AY241)</f>
        <v/>
      </c>
      <c r="G240" s="85" t="str">
        <f>IF('Vendor Data entry'!BT241="","",'Vendor Data entry'!BT241)</f>
        <v/>
      </c>
      <c r="H240" s="85" t="str">
        <f>IF('Vendor Data entry'!BU241="","",'Vendor Data entry'!BU241)</f>
        <v/>
      </c>
      <c r="I240" s="85" t="str">
        <f>IF('Vendor Data entry'!CE241="","",'Vendor Data entry'!CE241)</f>
        <v/>
      </c>
      <c r="J240" s="85" t="str">
        <f>IF('Vendor Data entry'!CM241="","",'Vendor Data entry'!CM241)</f>
        <v/>
      </c>
      <c r="U240" s="85" t="str">
        <f>IF('External Stak. data entry'!D241="","",'External Stak. data entry'!D241)</f>
        <v/>
      </c>
      <c r="V240" s="85" t="str">
        <f>IF('External Stak. data entry'!E241="","",'External Stak. data entry'!E241)</f>
        <v/>
      </c>
      <c r="W240" s="85" t="str">
        <f>IF('External Stak. data entry'!F241="","",'External Stak. data entry'!F241)</f>
        <v/>
      </c>
      <c r="X240" s="85" t="str">
        <f>IF('External Stak. data entry'!G241="","",'External Stak. data entry'!G241)</f>
        <v/>
      </c>
      <c r="Y240" s="85" t="str">
        <f>IF('External Stak. data entry'!T241="","",'External Stak. data entry'!T241)</f>
        <v/>
      </c>
      <c r="Z240" s="85" t="str">
        <f>IF('Customer Data entry'!J241="","",'Customer Data entry'!J241)</f>
        <v/>
      </c>
      <c r="AA240" s="85" t="str">
        <f>IF('Customer Data entry'!S241="","",'Customer Data entry'!S241)</f>
        <v/>
      </c>
      <c r="AB240" s="85" t="str">
        <f>IF('Customer Data entry'!AF241="","",'Customer Data entry'!AF241)</f>
        <v/>
      </c>
    </row>
    <row r="241" spans="2:28" x14ac:dyDescent="0.25">
      <c r="B241" s="85" t="str">
        <f>IF('Vendor Data entry'!B242="","",'Vendor Data entry'!B242)</f>
        <v/>
      </c>
      <c r="C241" s="85" t="str">
        <f>IF('Vendor Data entry'!V242="","",'Vendor Data entry'!V242)</f>
        <v/>
      </c>
      <c r="D241" s="85" t="str">
        <f>IF('Vendor Data entry'!W242="","",'Vendor Data entry'!W242)</f>
        <v/>
      </c>
      <c r="E241" s="85" t="str">
        <f>IF('Vendor Data entry'!AX242="","",'Vendor Data entry'!AX242)</f>
        <v/>
      </c>
      <c r="F241" s="85" t="str">
        <f>IF('Vendor Data entry'!AY242="","",'Vendor Data entry'!AY242)</f>
        <v/>
      </c>
      <c r="G241" s="85" t="str">
        <f>IF('Vendor Data entry'!BT242="","",'Vendor Data entry'!BT242)</f>
        <v/>
      </c>
      <c r="H241" s="85" t="str">
        <f>IF('Vendor Data entry'!BU242="","",'Vendor Data entry'!BU242)</f>
        <v/>
      </c>
      <c r="I241" s="85" t="str">
        <f>IF('Vendor Data entry'!CE242="","",'Vendor Data entry'!CE242)</f>
        <v/>
      </c>
      <c r="J241" s="85" t="str">
        <f>IF('Vendor Data entry'!CM242="","",'Vendor Data entry'!CM242)</f>
        <v/>
      </c>
      <c r="U241" s="85" t="str">
        <f>IF('External Stak. data entry'!D242="","",'External Stak. data entry'!D242)</f>
        <v/>
      </c>
      <c r="V241" s="85" t="str">
        <f>IF('External Stak. data entry'!E242="","",'External Stak. data entry'!E242)</f>
        <v/>
      </c>
      <c r="W241" s="85" t="str">
        <f>IF('External Stak. data entry'!F242="","",'External Stak. data entry'!F242)</f>
        <v/>
      </c>
      <c r="X241" s="85" t="str">
        <f>IF('External Stak. data entry'!G242="","",'External Stak. data entry'!G242)</f>
        <v/>
      </c>
      <c r="Y241" s="85" t="str">
        <f>IF('External Stak. data entry'!T242="","",'External Stak. data entry'!T242)</f>
        <v/>
      </c>
      <c r="Z241" s="85" t="str">
        <f>IF('Customer Data entry'!J242="","",'Customer Data entry'!J242)</f>
        <v/>
      </c>
      <c r="AA241" s="85" t="str">
        <f>IF('Customer Data entry'!S242="","",'Customer Data entry'!S242)</f>
        <v/>
      </c>
      <c r="AB241" s="85" t="str">
        <f>IF('Customer Data entry'!AF242="","",'Customer Data entry'!AF242)</f>
        <v/>
      </c>
    </row>
    <row r="242" spans="2:28" x14ac:dyDescent="0.25">
      <c r="B242" s="85" t="str">
        <f>IF('Vendor Data entry'!B243="","",'Vendor Data entry'!B243)</f>
        <v/>
      </c>
      <c r="C242" s="85" t="str">
        <f>IF('Vendor Data entry'!V243="","",'Vendor Data entry'!V243)</f>
        <v/>
      </c>
      <c r="D242" s="85" t="str">
        <f>IF('Vendor Data entry'!W243="","",'Vendor Data entry'!W243)</f>
        <v/>
      </c>
      <c r="E242" s="85" t="str">
        <f>IF('Vendor Data entry'!AX243="","",'Vendor Data entry'!AX243)</f>
        <v/>
      </c>
      <c r="F242" s="85" t="str">
        <f>IF('Vendor Data entry'!AY243="","",'Vendor Data entry'!AY243)</f>
        <v/>
      </c>
      <c r="G242" s="85" t="str">
        <f>IF('Vendor Data entry'!BT243="","",'Vendor Data entry'!BT243)</f>
        <v/>
      </c>
      <c r="H242" s="85" t="str">
        <f>IF('Vendor Data entry'!BU243="","",'Vendor Data entry'!BU243)</f>
        <v/>
      </c>
      <c r="I242" s="85" t="str">
        <f>IF('Vendor Data entry'!CE243="","",'Vendor Data entry'!CE243)</f>
        <v/>
      </c>
      <c r="J242" s="85" t="str">
        <f>IF('Vendor Data entry'!CM243="","",'Vendor Data entry'!CM243)</f>
        <v/>
      </c>
      <c r="U242" s="85" t="str">
        <f>IF('External Stak. data entry'!D243="","",'External Stak. data entry'!D243)</f>
        <v/>
      </c>
      <c r="V242" s="85" t="str">
        <f>IF('External Stak. data entry'!E243="","",'External Stak. data entry'!E243)</f>
        <v/>
      </c>
      <c r="W242" s="85" t="str">
        <f>IF('External Stak. data entry'!F243="","",'External Stak. data entry'!F243)</f>
        <v/>
      </c>
      <c r="X242" s="85" t="str">
        <f>IF('External Stak. data entry'!G243="","",'External Stak. data entry'!G243)</f>
        <v/>
      </c>
      <c r="Y242" s="85" t="str">
        <f>IF('External Stak. data entry'!T243="","",'External Stak. data entry'!T243)</f>
        <v/>
      </c>
      <c r="Z242" s="85" t="str">
        <f>IF('Customer Data entry'!J243="","",'Customer Data entry'!J243)</f>
        <v/>
      </c>
      <c r="AA242" s="85" t="str">
        <f>IF('Customer Data entry'!S243="","",'Customer Data entry'!S243)</f>
        <v/>
      </c>
      <c r="AB242" s="85" t="str">
        <f>IF('Customer Data entry'!AF243="","",'Customer Data entry'!AF243)</f>
        <v/>
      </c>
    </row>
    <row r="243" spans="2:28" x14ac:dyDescent="0.25">
      <c r="B243" s="85" t="str">
        <f>IF('Vendor Data entry'!B244="","",'Vendor Data entry'!B244)</f>
        <v/>
      </c>
      <c r="C243" s="85" t="str">
        <f>IF('Vendor Data entry'!V244="","",'Vendor Data entry'!V244)</f>
        <v/>
      </c>
      <c r="D243" s="85" t="str">
        <f>IF('Vendor Data entry'!W244="","",'Vendor Data entry'!W244)</f>
        <v/>
      </c>
      <c r="E243" s="85" t="str">
        <f>IF('Vendor Data entry'!AX244="","",'Vendor Data entry'!AX244)</f>
        <v/>
      </c>
      <c r="F243" s="85" t="str">
        <f>IF('Vendor Data entry'!AY244="","",'Vendor Data entry'!AY244)</f>
        <v/>
      </c>
      <c r="G243" s="85" t="str">
        <f>IF('Vendor Data entry'!BT244="","",'Vendor Data entry'!BT244)</f>
        <v/>
      </c>
      <c r="H243" s="85" t="str">
        <f>IF('Vendor Data entry'!BU244="","",'Vendor Data entry'!BU244)</f>
        <v/>
      </c>
      <c r="I243" s="85" t="str">
        <f>IF('Vendor Data entry'!CE244="","",'Vendor Data entry'!CE244)</f>
        <v/>
      </c>
      <c r="J243" s="85" t="str">
        <f>IF('Vendor Data entry'!CM244="","",'Vendor Data entry'!CM244)</f>
        <v/>
      </c>
      <c r="U243" s="85" t="str">
        <f>IF('External Stak. data entry'!D244="","",'External Stak. data entry'!D244)</f>
        <v/>
      </c>
      <c r="V243" s="85" t="str">
        <f>IF('External Stak. data entry'!E244="","",'External Stak. data entry'!E244)</f>
        <v/>
      </c>
      <c r="W243" s="85" t="str">
        <f>IF('External Stak. data entry'!F244="","",'External Stak. data entry'!F244)</f>
        <v/>
      </c>
      <c r="X243" s="85" t="str">
        <f>IF('External Stak. data entry'!G244="","",'External Stak. data entry'!G244)</f>
        <v/>
      </c>
      <c r="Y243" s="85" t="str">
        <f>IF('External Stak. data entry'!T244="","",'External Stak. data entry'!T244)</f>
        <v/>
      </c>
      <c r="Z243" s="85" t="str">
        <f>IF('Customer Data entry'!J244="","",'Customer Data entry'!J244)</f>
        <v/>
      </c>
      <c r="AA243" s="85" t="str">
        <f>IF('Customer Data entry'!S244="","",'Customer Data entry'!S244)</f>
        <v/>
      </c>
      <c r="AB243" s="85" t="str">
        <f>IF('Customer Data entry'!AF244="","",'Customer Data entry'!AF244)</f>
        <v/>
      </c>
    </row>
    <row r="244" spans="2:28" x14ac:dyDescent="0.25">
      <c r="B244" s="85" t="str">
        <f>IF('Vendor Data entry'!B245="","",'Vendor Data entry'!B245)</f>
        <v/>
      </c>
      <c r="C244" s="85" t="str">
        <f>IF('Vendor Data entry'!V245="","",'Vendor Data entry'!V245)</f>
        <v/>
      </c>
      <c r="D244" s="85" t="str">
        <f>IF('Vendor Data entry'!W245="","",'Vendor Data entry'!W245)</f>
        <v/>
      </c>
      <c r="E244" s="85" t="str">
        <f>IF('Vendor Data entry'!AX245="","",'Vendor Data entry'!AX245)</f>
        <v/>
      </c>
      <c r="F244" s="85" t="str">
        <f>IF('Vendor Data entry'!AY245="","",'Vendor Data entry'!AY245)</f>
        <v/>
      </c>
      <c r="G244" s="85" t="str">
        <f>IF('Vendor Data entry'!BT245="","",'Vendor Data entry'!BT245)</f>
        <v/>
      </c>
      <c r="H244" s="85" t="str">
        <f>IF('Vendor Data entry'!BU245="","",'Vendor Data entry'!BU245)</f>
        <v/>
      </c>
      <c r="I244" s="85" t="str">
        <f>IF('Vendor Data entry'!CE245="","",'Vendor Data entry'!CE245)</f>
        <v/>
      </c>
      <c r="J244" s="85" t="str">
        <f>IF('Vendor Data entry'!CM245="","",'Vendor Data entry'!CM245)</f>
        <v/>
      </c>
      <c r="U244" s="85" t="str">
        <f>IF('External Stak. data entry'!D245="","",'External Stak. data entry'!D245)</f>
        <v/>
      </c>
      <c r="V244" s="85" t="str">
        <f>IF('External Stak. data entry'!E245="","",'External Stak. data entry'!E245)</f>
        <v/>
      </c>
      <c r="W244" s="85" t="str">
        <f>IF('External Stak. data entry'!F245="","",'External Stak. data entry'!F245)</f>
        <v/>
      </c>
      <c r="X244" s="85" t="str">
        <f>IF('External Stak. data entry'!G245="","",'External Stak. data entry'!G245)</f>
        <v/>
      </c>
      <c r="Y244" s="85" t="str">
        <f>IF('External Stak. data entry'!T245="","",'External Stak. data entry'!T245)</f>
        <v/>
      </c>
      <c r="Z244" s="85" t="str">
        <f>IF('Customer Data entry'!J245="","",'Customer Data entry'!J245)</f>
        <v/>
      </c>
      <c r="AA244" s="85" t="str">
        <f>IF('Customer Data entry'!S245="","",'Customer Data entry'!S245)</f>
        <v/>
      </c>
      <c r="AB244" s="85" t="str">
        <f>IF('Customer Data entry'!AF245="","",'Customer Data entry'!AF245)</f>
        <v/>
      </c>
    </row>
    <row r="245" spans="2:28" x14ac:dyDescent="0.25">
      <c r="B245" s="85" t="str">
        <f>IF('Vendor Data entry'!B246="","",'Vendor Data entry'!B246)</f>
        <v/>
      </c>
      <c r="C245" s="85" t="str">
        <f>IF('Vendor Data entry'!V246="","",'Vendor Data entry'!V246)</f>
        <v/>
      </c>
      <c r="D245" s="85" t="str">
        <f>IF('Vendor Data entry'!W246="","",'Vendor Data entry'!W246)</f>
        <v/>
      </c>
      <c r="E245" s="85" t="str">
        <f>IF('Vendor Data entry'!AX246="","",'Vendor Data entry'!AX246)</f>
        <v/>
      </c>
      <c r="F245" s="85" t="str">
        <f>IF('Vendor Data entry'!AY246="","",'Vendor Data entry'!AY246)</f>
        <v/>
      </c>
      <c r="G245" s="85" t="str">
        <f>IF('Vendor Data entry'!BT246="","",'Vendor Data entry'!BT246)</f>
        <v/>
      </c>
      <c r="H245" s="85" t="str">
        <f>IF('Vendor Data entry'!BU246="","",'Vendor Data entry'!BU246)</f>
        <v/>
      </c>
      <c r="I245" s="85" t="str">
        <f>IF('Vendor Data entry'!CE246="","",'Vendor Data entry'!CE246)</f>
        <v/>
      </c>
      <c r="J245" s="85" t="str">
        <f>IF('Vendor Data entry'!CM246="","",'Vendor Data entry'!CM246)</f>
        <v/>
      </c>
      <c r="U245" s="85" t="str">
        <f>IF('External Stak. data entry'!D246="","",'External Stak. data entry'!D246)</f>
        <v/>
      </c>
      <c r="V245" s="85" t="str">
        <f>IF('External Stak. data entry'!E246="","",'External Stak. data entry'!E246)</f>
        <v/>
      </c>
      <c r="W245" s="85" t="str">
        <f>IF('External Stak. data entry'!F246="","",'External Stak. data entry'!F246)</f>
        <v/>
      </c>
      <c r="X245" s="85" t="str">
        <f>IF('External Stak. data entry'!G246="","",'External Stak. data entry'!G246)</f>
        <v/>
      </c>
      <c r="Y245" s="85" t="str">
        <f>IF('External Stak. data entry'!T246="","",'External Stak. data entry'!T246)</f>
        <v/>
      </c>
      <c r="Z245" s="85" t="str">
        <f>IF('Customer Data entry'!J246="","",'Customer Data entry'!J246)</f>
        <v/>
      </c>
      <c r="AA245" s="85" t="str">
        <f>IF('Customer Data entry'!S246="","",'Customer Data entry'!S246)</f>
        <v/>
      </c>
      <c r="AB245" s="85" t="str">
        <f>IF('Customer Data entry'!AF246="","",'Customer Data entry'!AF246)</f>
        <v/>
      </c>
    </row>
    <row r="246" spans="2:28" x14ac:dyDescent="0.25">
      <c r="B246" s="85" t="str">
        <f>IF('Vendor Data entry'!B247="","",'Vendor Data entry'!B247)</f>
        <v/>
      </c>
      <c r="C246" s="85" t="str">
        <f>IF('Vendor Data entry'!V247="","",'Vendor Data entry'!V247)</f>
        <v/>
      </c>
      <c r="D246" s="85" t="str">
        <f>IF('Vendor Data entry'!W247="","",'Vendor Data entry'!W247)</f>
        <v/>
      </c>
      <c r="E246" s="85" t="str">
        <f>IF('Vendor Data entry'!AX247="","",'Vendor Data entry'!AX247)</f>
        <v/>
      </c>
      <c r="F246" s="85" t="str">
        <f>IF('Vendor Data entry'!AY247="","",'Vendor Data entry'!AY247)</f>
        <v/>
      </c>
      <c r="G246" s="85" t="str">
        <f>IF('Vendor Data entry'!BT247="","",'Vendor Data entry'!BT247)</f>
        <v/>
      </c>
      <c r="H246" s="85" t="str">
        <f>IF('Vendor Data entry'!BU247="","",'Vendor Data entry'!BU247)</f>
        <v/>
      </c>
      <c r="I246" s="85" t="str">
        <f>IF('Vendor Data entry'!CE247="","",'Vendor Data entry'!CE247)</f>
        <v/>
      </c>
      <c r="J246" s="85" t="str">
        <f>IF('Vendor Data entry'!CM247="","",'Vendor Data entry'!CM247)</f>
        <v/>
      </c>
      <c r="U246" s="85" t="str">
        <f>IF('External Stak. data entry'!D247="","",'External Stak. data entry'!D247)</f>
        <v/>
      </c>
      <c r="V246" s="85" t="str">
        <f>IF('External Stak. data entry'!E247="","",'External Stak. data entry'!E247)</f>
        <v/>
      </c>
      <c r="W246" s="85" t="str">
        <f>IF('External Stak. data entry'!F247="","",'External Stak. data entry'!F247)</f>
        <v/>
      </c>
      <c r="X246" s="85" t="str">
        <f>IF('External Stak. data entry'!G247="","",'External Stak. data entry'!G247)</f>
        <v/>
      </c>
      <c r="Y246" s="85" t="str">
        <f>IF('External Stak. data entry'!T247="","",'External Stak. data entry'!T247)</f>
        <v/>
      </c>
      <c r="Z246" s="85" t="str">
        <f>IF('Customer Data entry'!J247="","",'Customer Data entry'!J247)</f>
        <v/>
      </c>
      <c r="AA246" s="85" t="str">
        <f>IF('Customer Data entry'!S247="","",'Customer Data entry'!S247)</f>
        <v/>
      </c>
      <c r="AB246" s="85" t="str">
        <f>IF('Customer Data entry'!AF247="","",'Customer Data entry'!AF247)</f>
        <v/>
      </c>
    </row>
    <row r="247" spans="2:28" x14ac:dyDescent="0.25">
      <c r="B247" s="85" t="str">
        <f>IF('Vendor Data entry'!B248="","",'Vendor Data entry'!B248)</f>
        <v/>
      </c>
      <c r="C247" s="85" t="str">
        <f>IF('Vendor Data entry'!V248="","",'Vendor Data entry'!V248)</f>
        <v/>
      </c>
      <c r="D247" s="85" t="str">
        <f>IF('Vendor Data entry'!W248="","",'Vendor Data entry'!W248)</f>
        <v/>
      </c>
      <c r="E247" s="85" t="str">
        <f>IF('Vendor Data entry'!AX248="","",'Vendor Data entry'!AX248)</f>
        <v/>
      </c>
      <c r="F247" s="85" t="str">
        <f>IF('Vendor Data entry'!AY248="","",'Vendor Data entry'!AY248)</f>
        <v/>
      </c>
      <c r="G247" s="85" t="str">
        <f>IF('Vendor Data entry'!BT248="","",'Vendor Data entry'!BT248)</f>
        <v/>
      </c>
      <c r="H247" s="85" t="str">
        <f>IF('Vendor Data entry'!BU248="","",'Vendor Data entry'!BU248)</f>
        <v/>
      </c>
      <c r="I247" s="85" t="str">
        <f>IF('Vendor Data entry'!CE248="","",'Vendor Data entry'!CE248)</f>
        <v/>
      </c>
      <c r="J247" s="85" t="str">
        <f>IF('Vendor Data entry'!CM248="","",'Vendor Data entry'!CM248)</f>
        <v/>
      </c>
      <c r="U247" s="85" t="str">
        <f>IF('External Stak. data entry'!D248="","",'External Stak. data entry'!D248)</f>
        <v/>
      </c>
      <c r="V247" s="85" t="str">
        <f>IF('External Stak. data entry'!E248="","",'External Stak. data entry'!E248)</f>
        <v/>
      </c>
      <c r="W247" s="85" t="str">
        <f>IF('External Stak. data entry'!F248="","",'External Stak. data entry'!F248)</f>
        <v/>
      </c>
      <c r="X247" s="85" t="str">
        <f>IF('External Stak. data entry'!G248="","",'External Stak. data entry'!G248)</f>
        <v/>
      </c>
      <c r="Y247" s="85" t="str">
        <f>IF('External Stak. data entry'!T248="","",'External Stak. data entry'!T248)</f>
        <v/>
      </c>
      <c r="Z247" s="85" t="str">
        <f>IF('Customer Data entry'!J248="","",'Customer Data entry'!J248)</f>
        <v/>
      </c>
      <c r="AA247" s="85" t="str">
        <f>IF('Customer Data entry'!S248="","",'Customer Data entry'!S248)</f>
        <v/>
      </c>
      <c r="AB247" s="85" t="str">
        <f>IF('Customer Data entry'!AF248="","",'Customer Data entry'!AF248)</f>
        <v/>
      </c>
    </row>
    <row r="248" spans="2:28" x14ac:dyDescent="0.25">
      <c r="B248" s="85" t="str">
        <f>IF('Vendor Data entry'!B249="","",'Vendor Data entry'!B249)</f>
        <v/>
      </c>
      <c r="C248" s="85" t="str">
        <f>IF('Vendor Data entry'!V249="","",'Vendor Data entry'!V249)</f>
        <v/>
      </c>
      <c r="D248" s="85" t="str">
        <f>IF('Vendor Data entry'!W249="","",'Vendor Data entry'!W249)</f>
        <v/>
      </c>
      <c r="E248" s="85" t="str">
        <f>IF('Vendor Data entry'!AX249="","",'Vendor Data entry'!AX249)</f>
        <v/>
      </c>
      <c r="F248" s="85" t="str">
        <f>IF('Vendor Data entry'!AY249="","",'Vendor Data entry'!AY249)</f>
        <v/>
      </c>
      <c r="G248" s="85" t="str">
        <f>IF('Vendor Data entry'!BT249="","",'Vendor Data entry'!BT249)</f>
        <v/>
      </c>
      <c r="H248" s="85" t="str">
        <f>IF('Vendor Data entry'!BU249="","",'Vendor Data entry'!BU249)</f>
        <v/>
      </c>
      <c r="I248" s="85" t="str">
        <f>IF('Vendor Data entry'!CE249="","",'Vendor Data entry'!CE249)</f>
        <v/>
      </c>
      <c r="J248" s="85" t="str">
        <f>IF('Vendor Data entry'!CM249="","",'Vendor Data entry'!CM249)</f>
        <v/>
      </c>
      <c r="U248" s="85" t="str">
        <f>IF('External Stak. data entry'!D249="","",'External Stak. data entry'!D249)</f>
        <v/>
      </c>
      <c r="V248" s="85" t="str">
        <f>IF('External Stak. data entry'!E249="","",'External Stak. data entry'!E249)</f>
        <v/>
      </c>
      <c r="W248" s="85" t="str">
        <f>IF('External Stak. data entry'!F249="","",'External Stak. data entry'!F249)</f>
        <v/>
      </c>
      <c r="X248" s="85" t="str">
        <f>IF('External Stak. data entry'!G249="","",'External Stak. data entry'!G249)</f>
        <v/>
      </c>
      <c r="Y248" s="85" t="str">
        <f>IF('External Stak. data entry'!T249="","",'External Stak. data entry'!T249)</f>
        <v/>
      </c>
      <c r="Z248" s="85" t="str">
        <f>IF('Customer Data entry'!J249="","",'Customer Data entry'!J249)</f>
        <v/>
      </c>
      <c r="AA248" s="85" t="str">
        <f>IF('Customer Data entry'!S249="","",'Customer Data entry'!S249)</f>
        <v/>
      </c>
      <c r="AB248" s="85" t="str">
        <f>IF('Customer Data entry'!AF249="","",'Customer Data entry'!AF249)</f>
        <v/>
      </c>
    </row>
    <row r="249" spans="2:28" x14ac:dyDescent="0.25">
      <c r="B249" s="85" t="str">
        <f>IF('Vendor Data entry'!B250="","",'Vendor Data entry'!B250)</f>
        <v/>
      </c>
      <c r="C249" s="85" t="str">
        <f>IF('Vendor Data entry'!V250="","",'Vendor Data entry'!V250)</f>
        <v/>
      </c>
      <c r="D249" s="85" t="str">
        <f>IF('Vendor Data entry'!W250="","",'Vendor Data entry'!W250)</f>
        <v/>
      </c>
      <c r="E249" s="85" t="str">
        <f>IF('Vendor Data entry'!AX250="","",'Vendor Data entry'!AX250)</f>
        <v/>
      </c>
      <c r="F249" s="85" t="str">
        <f>IF('Vendor Data entry'!AY250="","",'Vendor Data entry'!AY250)</f>
        <v/>
      </c>
      <c r="G249" s="85" t="str">
        <f>IF('Vendor Data entry'!BT250="","",'Vendor Data entry'!BT250)</f>
        <v/>
      </c>
      <c r="H249" s="85" t="str">
        <f>IF('Vendor Data entry'!BU250="","",'Vendor Data entry'!BU250)</f>
        <v/>
      </c>
      <c r="I249" s="85" t="str">
        <f>IF('Vendor Data entry'!CE250="","",'Vendor Data entry'!CE250)</f>
        <v/>
      </c>
      <c r="J249" s="85" t="str">
        <f>IF('Vendor Data entry'!CM250="","",'Vendor Data entry'!CM250)</f>
        <v/>
      </c>
      <c r="U249" s="85" t="str">
        <f>IF('External Stak. data entry'!D250="","",'External Stak. data entry'!D250)</f>
        <v/>
      </c>
      <c r="V249" s="85" t="str">
        <f>IF('External Stak. data entry'!E250="","",'External Stak. data entry'!E250)</f>
        <v/>
      </c>
      <c r="W249" s="85" t="str">
        <f>IF('External Stak. data entry'!F250="","",'External Stak. data entry'!F250)</f>
        <v/>
      </c>
      <c r="X249" s="85" t="str">
        <f>IF('External Stak. data entry'!G250="","",'External Stak. data entry'!G250)</f>
        <v/>
      </c>
      <c r="Y249" s="85" t="str">
        <f>IF('External Stak. data entry'!T250="","",'External Stak. data entry'!T250)</f>
        <v/>
      </c>
      <c r="Z249" s="85" t="str">
        <f>IF('Customer Data entry'!J250="","",'Customer Data entry'!J250)</f>
        <v/>
      </c>
      <c r="AA249" s="85" t="str">
        <f>IF('Customer Data entry'!S250="","",'Customer Data entry'!S250)</f>
        <v/>
      </c>
      <c r="AB249" s="85" t="str">
        <f>IF('Customer Data entry'!AF250="","",'Customer Data entry'!AF250)</f>
        <v/>
      </c>
    </row>
    <row r="250" spans="2:28" x14ac:dyDescent="0.25">
      <c r="B250" s="85" t="str">
        <f>IF('Vendor Data entry'!B251="","",'Vendor Data entry'!B251)</f>
        <v/>
      </c>
      <c r="C250" s="85" t="str">
        <f>IF('Vendor Data entry'!V251="","",'Vendor Data entry'!V251)</f>
        <v/>
      </c>
      <c r="D250" s="85" t="str">
        <f>IF('Vendor Data entry'!W251="","",'Vendor Data entry'!W251)</f>
        <v/>
      </c>
      <c r="E250" s="85" t="str">
        <f>IF('Vendor Data entry'!AX251="","",'Vendor Data entry'!AX251)</f>
        <v/>
      </c>
      <c r="F250" s="85" t="str">
        <f>IF('Vendor Data entry'!AY251="","",'Vendor Data entry'!AY251)</f>
        <v/>
      </c>
      <c r="G250" s="85" t="str">
        <f>IF('Vendor Data entry'!BT251="","",'Vendor Data entry'!BT251)</f>
        <v/>
      </c>
      <c r="H250" s="85" t="str">
        <f>IF('Vendor Data entry'!BU251="","",'Vendor Data entry'!BU251)</f>
        <v/>
      </c>
      <c r="I250" s="85" t="str">
        <f>IF('Vendor Data entry'!CE251="","",'Vendor Data entry'!CE251)</f>
        <v/>
      </c>
      <c r="J250" s="85" t="str">
        <f>IF('Vendor Data entry'!CM251="","",'Vendor Data entry'!CM251)</f>
        <v/>
      </c>
      <c r="U250" s="85" t="str">
        <f>IF('External Stak. data entry'!D251="","",'External Stak. data entry'!D251)</f>
        <v/>
      </c>
      <c r="V250" s="85" t="str">
        <f>IF('External Stak. data entry'!E251="","",'External Stak. data entry'!E251)</f>
        <v/>
      </c>
      <c r="W250" s="85" t="str">
        <f>IF('External Stak. data entry'!F251="","",'External Stak. data entry'!F251)</f>
        <v/>
      </c>
      <c r="X250" s="85" t="str">
        <f>IF('External Stak. data entry'!G251="","",'External Stak. data entry'!G251)</f>
        <v/>
      </c>
      <c r="Y250" s="85" t="str">
        <f>IF('External Stak. data entry'!T251="","",'External Stak. data entry'!T251)</f>
        <v/>
      </c>
      <c r="Z250" s="85" t="str">
        <f>IF('Customer Data entry'!J251="","",'Customer Data entry'!J251)</f>
        <v/>
      </c>
      <c r="AA250" s="85" t="str">
        <f>IF('Customer Data entry'!S251="","",'Customer Data entry'!S251)</f>
        <v/>
      </c>
      <c r="AB250" s="85" t="str">
        <f>IF('Customer Data entry'!AF251="","",'Customer Data entry'!AF251)</f>
        <v/>
      </c>
    </row>
    <row r="251" spans="2:28" x14ac:dyDescent="0.25">
      <c r="B251" s="85" t="str">
        <f>IF('Vendor Data entry'!B252="","",'Vendor Data entry'!B252)</f>
        <v/>
      </c>
      <c r="C251" s="85" t="str">
        <f>IF('Vendor Data entry'!V252="","",'Vendor Data entry'!V252)</f>
        <v/>
      </c>
      <c r="D251" s="85" t="str">
        <f>IF('Vendor Data entry'!W252="","",'Vendor Data entry'!W252)</f>
        <v/>
      </c>
      <c r="E251" s="85" t="str">
        <f>IF('Vendor Data entry'!AX252="","",'Vendor Data entry'!AX252)</f>
        <v/>
      </c>
      <c r="F251" s="85" t="str">
        <f>IF('Vendor Data entry'!AY252="","",'Vendor Data entry'!AY252)</f>
        <v/>
      </c>
      <c r="G251" s="85" t="str">
        <f>IF('Vendor Data entry'!BT252="","",'Vendor Data entry'!BT252)</f>
        <v/>
      </c>
      <c r="H251" s="85" t="str">
        <f>IF('Vendor Data entry'!BU252="","",'Vendor Data entry'!BU252)</f>
        <v/>
      </c>
      <c r="I251" s="85" t="str">
        <f>IF('Vendor Data entry'!CE252="","",'Vendor Data entry'!CE252)</f>
        <v/>
      </c>
      <c r="J251" s="85" t="str">
        <f>IF('Vendor Data entry'!CM252="","",'Vendor Data entry'!CM252)</f>
        <v/>
      </c>
      <c r="U251" s="85" t="str">
        <f>IF('External Stak. data entry'!D252="","",'External Stak. data entry'!D252)</f>
        <v/>
      </c>
      <c r="V251" s="85" t="str">
        <f>IF('External Stak. data entry'!E252="","",'External Stak. data entry'!E252)</f>
        <v/>
      </c>
      <c r="W251" s="85" t="str">
        <f>IF('External Stak. data entry'!F252="","",'External Stak. data entry'!F252)</f>
        <v/>
      </c>
      <c r="X251" s="85" t="str">
        <f>IF('External Stak. data entry'!G252="","",'External Stak. data entry'!G252)</f>
        <v/>
      </c>
      <c r="Y251" s="85" t="str">
        <f>IF('External Stak. data entry'!T252="","",'External Stak. data entry'!T252)</f>
        <v/>
      </c>
      <c r="Z251" s="85" t="str">
        <f>IF('Customer Data entry'!J252="","",'Customer Data entry'!J252)</f>
        <v/>
      </c>
      <c r="AA251" s="85" t="str">
        <f>IF('Customer Data entry'!S252="","",'Customer Data entry'!S252)</f>
        <v/>
      </c>
      <c r="AB251" s="85" t="str">
        <f>IF('Customer Data entry'!AF252="","",'Customer Data entry'!AF252)</f>
        <v/>
      </c>
    </row>
    <row r="252" spans="2:28" x14ac:dyDescent="0.25">
      <c r="B252" s="85" t="str">
        <f>IF('Vendor Data entry'!B253="","",'Vendor Data entry'!B253)</f>
        <v/>
      </c>
      <c r="C252" s="85" t="str">
        <f>IF('Vendor Data entry'!V253="","",'Vendor Data entry'!V253)</f>
        <v/>
      </c>
      <c r="D252" s="85" t="str">
        <f>IF('Vendor Data entry'!W253="","",'Vendor Data entry'!W253)</f>
        <v/>
      </c>
      <c r="E252" s="85" t="str">
        <f>IF('Vendor Data entry'!AX253="","",'Vendor Data entry'!AX253)</f>
        <v/>
      </c>
      <c r="F252" s="85" t="str">
        <f>IF('Vendor Data entry'!AY253="","",'Vendor Data entry'!AY253)</f>
        <v/>
      </c>
      <c r="G252" s="85" t="str">
        <f>IF('Vendor Data entry'!BT253="","",'Vendor Data entry'!BT253)</f>
        <v/>
      </c>
      <c r="H252" s="85" t="str">
        <f>IF('Vendor Data entry'!BU253="","",'Vendor Data entry'!BU253)</f>
        <v/>
      </c>
      <c r="I252" s="85" t="str">
        <f>IF('Vendor Data entry'!CE253="","",'Vendor Data entry'!CE253)</f>
        <v/>
      </c>
      <c r="J252" s="85" t="str">
        <f>IF('Vendor Data entry'!CM253="","",'Vendor Data entry'!CM253)</f>
        <v/>
      </c>
      <c r="U252" s="85" t="str">
        <f>IF('External Stak. data entry'!D253="","",'External Stak. data entry'!D253)</f>
        <v/>
      </c>
      <c r="V252" s="85" t="str">
        <f>IF('External Stak. data entry'!E253="","",'External Stak. data entry'!E253)</f>
        <v/>
      </c>
      <c r="W252" s="85" t="str">
        <f>IF('External Stak. data entry'!F253="","",'External Stak. data entry'!F253)</f>
        <v/>
      </c>
      <c r="X252" s="85" t="str">
        <f>IF('External Stak. data entry'!G253="","",'External Stak. data entry'!G253)</f>
        <v/>
      </c>
      <c r="Y252" s="85" t="str">
        <f>IF('External Stak. data entry'!T253="","",'External Stak. data entry'!T253)</f>
        <v/>
      </c>
      <c r="Z252" s="85" t="str">
        <f>IF('Customer Data entry'!J253="","",'Customer Data entry'!J253)</f>
        <v/>
      </c>
      <c r="AA252" s="85" t="str">
        <f>IF('Customer Data entry'!S253="","",'Customer Data entry'!S253)</f>
        <v/>
      </c>
      <c r="AB252" s="85" t="str">
        <f>IF('Customer Data entry'!AF253="","",'Customer Data entry'!AF253)</f>
        <v/>
      </c>
    </row>
    <row r="253" spans="2:28" x14ac:dyDescent="0.25">
      <c r="B253" s="85" t="str">
        <f>IF('Vendor Data entry'!B254="","",'Vendor Data entry'!B254)</f>
        <v/>
      </c>
      <c r="C253" s="85" t="str">
        <f>IF('Vendor Data entry'!V254="","",'Vendor Data entry'!V254)</f>
        <v/>
      </c>
      <c r="D253" s="85" t="str">
        <f>IF('Vendor Data entry'!W254="","",'Vendor Data entry'!W254)</f>
        <v/>
      </c>
      <c r="E253" s="85" t="str">
        <f>IF('Vendor Data entry'!AX254="","",'Vendor Data entry'!AX254)</f>
        <v/>
      </c>
      <c r="F253" s="85" t="str">
        <f>IF('Vendor Data entry'!AY254="","",'Vendor Data entry'!AY254)</f>
        <v/>
      </c>
      <c r="G253" s="85" t="str">
        <f>IF('Vendor Data entry'!BT254="","",'Vendor Data entry'!BT254)</f>
        <v/>
      </c>
      <c r="H253" s="85" t="str">
        <f>IF('Vendor Data entry'!BU254="","",'Vendor Data entry'!BU254)</f>
        <v/>
      </c>
      <c r="I253" s="85" t="str">
        <f>IF('Vendor Data entry'!CE254="","",'Vendor Data entry'!CE254)</f>
        <v/>
      </c>
      <c r="J253" s="85" t="str">
        <f>IF('Vendor Data entry'!CM254="","",'Vendor Data entry'!CM254)</f>
        <v/>
      </c>
      <c r="U253" s="85" t="str">
        <f>IF('External Stak. data entry'!D254="","",'External Stak. data entry'!D254)</f>
        <v/>
      </c>
      <c r="V253" s="85" t="str">
        <f>IF('External Stak. data entry'!E254="","",'External Stak. data entry'!E254)</f>
        <v/>
      </c>
      <c r="W253" s="85" t="str">
        <f>IF('External Stak. data entry'!F254="","",'External Stak. data entry'!F254)</f>
        <v/>
      </c>
      <c r="X253" s="85" t="str">
        <f>IF('External Stak. data entry'!G254="","",'External Stak. data entry'!G254)</f>
        <v/>
      </c>
      <c r="Y253" s="85" t="str">
        <f>IF('External Stak. data entry'!T254="","",'External Stak. data entry'!T254)</f>
        <v/>
      </c>
      <c r="Z253" s="85" t="str">
        <f>IF('Customer Data entry'!J254="","",'Customer Data entry'!J254)</f>
        <v/>
      </c>
      <c r="AA253" s="85" t="str">
        <f>IF('Customer Data entry'!S254="","",'Customer Data entry'!S254)</f>
        <v/>
      </c>
      <c r="AB253" s="85" t="str">
        <f>IF('Customer Data entry'!AF254="","",'Customer Data entry'!AF254)</f>
        <v/>
      </c>
    </row>
    <row r="254" spans="2:28" x14ac:dyDescent="0.25">
      <c r="B254" s="85" t="str">
        <f>IF('Vendor Data entry'!B255="","",'Vendor Data entry'!B255)</f>
        <v/>
      </c>
      <c r="C254" s="85" t="str">
        <f>IF('Vendor Data entry'!V255="","",'Vendor Data entry'!V255)</f>
        <v/>
      </c>
      <c r="D254" s="85" t="str">
        <f>IF('Vendor Data entry'!W255="","",'Vendor Data entry'!W255)</f>
        <v/>
      </c>
      <c r="E254" s="85" t="str">
        <f>IF('Vendor Data entry'!AX255="","",'Vendor Data entry'!AX255)</f>
        <v/>
      </c>
      <c r="F254" s="85" t="str">
        <f>IF('Vendor Data entry'!AY255="","",'Vendor Data entry'!AY255)</f>
        <v/>
      </c>
      <c r="G254" s="85" t="str">
        <f>IF('Vendor Data entry'!BT255="","",'Vendor Data entry'!BT255)</f>
        <v/>
      </c>
      <c r="H254" s="85" t="str">
        <f>IF('Vendor Data entry'!BU255="","",'Vendor Data entry'!BU255)</f>
        <v/>
      </c>
      <c r="I254" s="85" t="str">
        <f>IF('Vendor Data entry'!CE255="","",'Vendor Data entry'!CE255)</f>
        <v/>
      </c>
      <c r="J254" s="85" t="str">
        <f>IF('Vendor Data entry'!CM255="","",'Vendor Data entry'!CM255)</f>
        <v/>
      </c>
      <c r="U254" s="85" t="str">
        <f>IF('External Stak. data entry'!D255="","",'External Stak. data entry'!D255)</f>
        <v/>
      </c>
      <c r="V254" s="85" t="str">
        <f>IF('External Stak. data entry'!E255="","",'External Stak. data entry'!E255)</f>
        <v/>
      </c>
      <c r="W254" s="85" t="str">
        <f>IF('External Stak. data entry'!F255="","",'External Stak. data entry'!F255)</f>
        <v/>
      </c>
      <c r="X254" s="85" t="str">
        <f>IF('External Stak. data entry'!G255="","",'External Stak. data entry'!G255)</f>
        <v/>
      </c>
      <c r="Y254" s="85" t="str">
        <f>IF('External Stak. data entry'!T255="","",'External Stak. data entry'!T255)</f>
        <v/>
      </c>
      <c r="Z254" s="85" t="str">
        <f>IF('Customer Data entry'!J255="","",'Customer Data entry'!J255)</f>
        <v/>
      </c>
      <c r="AA254" s="85" t="str">
        <f>IF('Customer Data entry'!S255="","",'Customer Data entry'!S255)</f>
        <v/>
      </c>
      <c r="AB254" s="85" t="str">
        <f>IF('Customer Data entry'!AF255="","",'Customer Data entry'!AF255)</f>
        <v/>
      </c>
    </row>
    <row r="255" spans="2:28" x14ac:dyDescent="0.25">
      <c r="B255" s="85" t="str">
        <f>IF('Vendor Data entry'!B256="","",'Vendor Data entry'!B256)</f>
        <v/>
      </c>
      <c r="C255" s="85" t="str">
        <f>IF('Vendor Data entry'!V256="","",'Vendor Data entry'!V256)</f>
        <v/>
      </c>
      <c r="D255" s="85" t="str">
        <f>IF('Vendor Data entry'!W256="","",'Vendor Data entry'!W256)</f>
        <v/>
      </c>
      <c r="E255" s="85" t="str">
        <f>IF('Vendor Data entry'!AX256="","",'Vendor Data entry'!AX256)</f>
        <v/>
      </c>
      <c r="F255" s="85" t="str">
        <f>IF('Vendor Data entry'!AY256="","",'Vendor Data entry'!AY256)</f>
        <v/>
      </c>
      <c r="G255" s="85" t="str">
        <f>IF('Vendor Data entry'!BT256="","",'Vendor Data entry'!BT256)</f>
        <v/>
      </c>
      <c r="H255" s="85" t="str">
        <f>IF('Vendor Data entry'!BU256="","",'Vendor Data entry'!BU256)</f>
        <v/>
      </c>
      <c r="I255" s="85" t="str">
        <f>IF('Vendor Data entry'!CE256="","",'Vendor Data entry'!CE256)</f>
        <v/>
      </c>
      <c r="J255" s="85" t="str">
        <f>IF('Vendor Data entry'!CM256="","",'Vendor Data entry'!CM256)</f>
        <v/>
      </c>
      <c r="U255" s="85" t="str">
        <f>IF('External Stak. data entry'!D256="","",'External Stak. data entry'!D256)</f>
        <v/>
      </c>
      <c r="V255" s="85" t="str">
        <f>IF('External Stak. data entry'!E256="","",'External Stak. data entry'!E256)</f>
        <v/>
      </c>
      <c r="W255" s="85" t="str">
        <f>IF('External Stak. data entry'!F256="","",'External Stak. data entry'!F256)</f>
        <v/>
      </c>
      <c r="X255" s="85" t="str">
        <f>IF('External Stak. data entry'!G256="","",'External Stak. data entry'!G256)</f>
        <v/>
      </c>
      <c r="Y255" s="85" t="str">
        <f>IF('External Stak. data entry'!T256="","",'External Stak. data entry'!T256)</f>
        <v/>
      </c>
      <c r="Z255" s="85" t="str">
        <f>IF('Customer Data entry'!J256="","",'Customer Data entry'!J256)</f>
        <v/>
      </c>
      <c r="AA255" s="85" t="str">
        <f>IF('Customer Data entry'!S256="","",'Customer Data entry'!S256)</f>
        <v/>
      </c>
      <c r="AB255" s="85" t="str">
        <f>IF('Customer Data entry'!AF256="","",'Customer Data entry'!AF256)</f>
        <v/>
      </c>
    </row>
    <row r="256" spans="2:28" x14ac:dyDescent="0.25">
      <c r="B256" s="85" t="str">
        <f>IF('Vendor Data entry'!B257="","",'Vendor Data entry'!B257)</f>
        <v/>
      </c>
      <c r="C256" s="85" t="str">
        <f>IF('Vendor Data entry'!V257="","",'Vendor Data entry'!V257)</f>
        <v/>
      </c>
      <c r="D256" s="85" t="str">
        <f>IF('Vendor Data entry'!W257="","",'Vendor Data entry'!W257)</f>
        <v/>
      </c>
      <c r="E256" s="85" t="str">
        <f>IF('Vendor Data entry'!AX257="","",'Vendor Data entry'!AX257)</f>
        <v/>
      </c>
      <c r="F256" s="85" t="str">
        <f>IF('Vendor Data entry'!AY257="","",'Vendor Data entry'!AY257)</f>
        <v/>
      </c>
      <c r="G256" s="85" t="str">
        <f>IF('Vendor Data entry'!BT257="","",'Vendor Data entry'!BT257)</f>
        <v/>
      </c>
      <c r="H256" s="85" t="str">
        <f>IF('Vendor Data entry'!BU257="","",'Vendor Data entry'!BU257)</f>
        <v/>
      </c>
      <c r="I256" s="85" t="str">
        <f>IF('Vendor Data entry'!CE257="","",'Vendor Data entry'!CE257)</f>
        <v/>
      </c>
      <c r="J256" s="85" t="str">
        <f>IF('Vendor Data entry'!CM257="","",'Vendor Data entry'!CM257)</f>
        <v/>
      </c>
      <c r="U256" s="85" t="str">
        <f>IF('External Stak. data entry'!D257="","",'External Stak. data entry'!D257)</f>
        <v/>
      </c>
      <c r="V256" s="85" t="str">
        <f>IF('External Stak. data entry'!E257="","",'External Stak. data entry'!E257)</f>
        <v/>
      </c>
      <c r="W256" s="85" t="str">
        <f>IF('External Stak. data entry'!F257="","",'External Stak. data entry'!F257)</f>
        <v/>
      </c>
      <c r="X256" s="85" t="str">
        <f>IF('External Stak. data entry'!G257="","",'External Stak. data entry'!G257)</f>
        <v/>
      </c>
      <c r="Y256" s="85" t="str">
        <f>IF('External Stak. data entry'!T257="","",'External Stak. data entry'!T257)</f>
        <v/>
      </c>
      <c r="Z256" s="85" t="str">
        <f>IF('Customer Data entry'!J257="","",'Customer Data entry'!J257)</f>
        <v/>
      </c>
      <c r="AA256" s="85" t="str">
        <f>IF('Customer Data entry'!S257="","",'Customer Data entry'!S257)</f>
        <v/>
      </c>
      <c r="AB256" s="85" t="str">
        <f>IF('Customer Data entry'!AF257="","",'Customer Data entry'!AF257)</f>
        <v/>
      </c>
    </row>
    <row r="257" spans="2:28" x14ac:dyDescent="0.25">
      <c r="B257" s="85" t="str">
        <f>IF('Vendor Data entry'!B258="","",'Vendor Data entry'!B258)</f>
        <v/>
      </c>
      <c r="C257" s="85" t="str">
        <f>IF('Vendor Data entry'!V258="","",'Vendor Data entry'!V258)</f>
        <v/>
      </c>
      <c r="D257" s="85" t="str">
        <f>IF('Vendor Data entry'!W258="","",'Vendor Data entry'!W258)</f>
        <v/>
      </c>
      <c r="E257" s="85" t="str">
        <f>IF('Vendor Data entry'!AX258="","",'Vendor Data entry'!AX258)</f>
        <v/>
      </c>
      <c r="F257" s="85" t="str">
        <f>IF('Vendor Data entry'!AY258="","",'Vendor Data entry'!AY258)</f>
        <v/>
      </c>
      <c r="G257" s="85" t="str">
        <f>IF('Vendor Data entry'!BT258="","",'Vendor Data entry'!BT258)</f>
        <v/>
      </c>
      <c r="H257" s="85" t="str">
        <f>IF('Vendor Data entry'!BU258="","",'Vendor Data entry'!BU258)</f>
        <v/>
      </c>
      <c r="I257" s="85" t="str">
        <f>IF('Vendor Data entry'!CE258="","",'Vendor Data entry'!CE258)</f>
        <v/>
      </c>
      <c r="J257" s="85" t="str">
        <f>IF('Vendor Data entry'!CM258="","",'Vendor Data entry'!CM258)</f>
        <v/>
      </c>
      <c r="U257" s="85" t="str">
        <f>IF('External Stak. data entry'!D258="","",'External Stak. data entry'!D258)</f>
        <v/>
      </c>
      <c r="V257" s="85" t="str">
        <f>IF('External Stak. data entry'!E258="","",'External Stak. data entry'!E258)</f>
        <v/>
      </c>
      <c r="W257" s="85" t="str">
        <f>IF('External Stak. data entry'!F258="","",'External Stak. data entry'!F258)</f>
        <v/>
      </c>
      <c r="X257" s="85" t="str">
        <f>IF('External Stak. data entry'!G258="","",'External Stak. data entry'!G258)</f>
        <v/>
      </c>
      <c r="Y257" s="85" t="str">
        <f>IF('External Stak. data entry'!T258="","",'External Stak. data entry'!T258)</f>
        <v/>
      </c>
      <c r="Z257" s="85" t="str">
        <f>IF('Customer Data entry'!J258="","",'Customer Data entry'!J258)</f>
        <v/>
      </c>
      <c r="AA257" s="85" t="str">
        <f>IF('Customer Data entry'!S258="","",'Customer Data entry'!S258)</f>
        <v/>
      </c>
      <c r="AB257" s="85" t="str">
        <f>IF('Customer Data entry'!AF258="","",'Customer Data entry'!AF258)</f>
        <v/>
      </c>
    </row>
    <row r="258" spans="2:28" x14ac:dyDescent="0.25">
      <c r="B258" s="85" t="str">
        <f>IF('Vendor Data entry'!B259="","",'Vendor Data entry'!B259)</f>
        <v/>
      </c>
      <c r="C258" s="85" t="str">
        <f>IF('Vendor Data entry'!V259="","",'Vendor Data entry'!V259)</f>
        <v/>
      </c>
      <c r="D258" s="85" t="str">
        <f>IF('Vendor Data entry'!W259="","",'Vendor Data entry'!W259)</f>
        <v/>
      </c>
      <c r="E258" s="85" t="str">
        <f>IF('Vendor Data entry'!AX259="","",'Vendor Data entry'!AX259)</f>
        <v/>
      </c>
      <c r="F258" s="85" t="str">
        <f>IF('Vendor Data entry'!AY259="","",'Vendor Data entry'!AY259)</f>
        <v/>
      </c>
      <c r="G258" s="85" t="str">
        <f>IF('Vendor Data entry'!BT259="","",'Vendor Data entry'!BT259)</f>
        <v/>
      </c>
      <c r="H258" s="85" t="str">
        <f>IF('Vendor Data entry'!BU259="","",'Vendor Data entry'!BU259)</f>
        <v/>
      </c>
      <c r="I258" s="85" t="str">
        <f>IF('Vendor Data entry'!CE259="","",'Vendor Data entry'!CE259)</f>
        <v/>
      </c>
      <c r="J258" s="85" t="str">
        <f>IF('Vendor Data entry'!CM259="","",'Vendor Data entry'!CM259)</f>
        <v/>
      </c>
      <c r="U258" s="85" t="str">
        <f>IF('External Stak. data entry'!D259="","",'External Stak. data entry'!D259)</f>
        <v/>
      </c>
      <c r="V258" s="85" t="str">
        <f>IF('External Stak. data entry'!E259="","",'External Stak. data entry'!E259)</f>
        <v/>
      </c>
      <c r="W258" s="85" t="str">
        <f>IF('External Stak. data entry'!F259="","",'External Stak. data entry'!F259)</f>
        <v/>
      </c>
      <c r="X258" s="85" t="str">
        <f>IF('External Stak. data entry'!G259="","",'External Stak. data entry'!G259)</f>
        <v/>
      </c>
      <c r="Y258" s="85" t="str">
        <f>IF('External Stak. data entry'!T259="","",'External Stak. data entry'!T259)</f>
        <v/>
      </c>
      <c r="Z258" s="85" t="str">
        <f>IF('Customer Data entry'!J259="","",'Customer Data entry'!J259)</f>
        <v/>
      </c>
      <c r="AA258" s="85" t="str">
        <f>IF('Customer Data entry'!S259="","",'Customer Data entry'!S259)</f>
        <v/>
      </c>
      <c r="AB258" s="85" t="str">
        <f>IF('Customer Data entry'!AF259="","",'Customer Data entry'!AF259)</f>
        <v/>
      </c>
    </row>
    <row r="259" spans="2:28" x14ac:dyDescent="0.25">
      <c r="B259" s="85" t="str">
        <f>IF('Vendor Data entry'!B260="","",'Vendor Data entry'!B260)</f>
        <v/>
      </c>
      <c r="C259" s="85" t="str">
        <f>IF('Vendor Data entry'!V260="","",'Vendor Data entry'!V260)</f>
        <v/>
      </c>
      <c r="D259" s="85" t="str">
        <f>IF('Vendor Data entry'!W260="","",'Vendor Data entry'!W260)</f>
        <v/>
      </c>
      <c r="E259" s="85" t="str">
        <f>IF('Vendor Data entry'!AX260="","",'Vendor Data entry'!AX260)</f>
        <v/>
      </c>
      <c r="F259" s="85" t="str">
        <f>IF('Vendor Data entry'!AY260="","",'Vendor Data entry'!AY260)</f>
        <v/>
      </c>
      <c r="G259" s="85" t="str">
        <f>IF('Vendor Data entry'!BT260="","",'Vendor Data entry'!BT260)</f>
        <v/>
      </c>
      <c r="H259" s="85" t="str">
        <f>IF('Vendor Data entry'!BU260="","",'Vendor Data entry'!BU260)</f>
        <v/>
      </c>
      <c r="I259" s="85" t="str">
        <f>IF('Vendor Data entry'!CE260="","",'Vendor Data entry'!CE260)</f>
        <v/>
      </c>
      <c r="J259" s="85" t="str">
        <f>IF('Vendor Data entry'!CM260="","",'Vendor Data entry'!CM260)</f>
        <v/>
      </c>
      <c r="U259" s="85" t="str">
        <f>IF('External Stak. data entry'!D260="","",'External Stak. data entry'!D260)</f>
        <v/>
      </c>
      <c r="V259" s="85" t="str">
        <f>IF('External Stak. data entry'!E260="","",'External Stak. data entry'!E260)</f>
        <v/>
      </c>
      <c r="W259" s="85" t="str">
        <f>IF('External Stak. data entry'!F260="","",'External Stak. data entry'!F260)</f>
        <v/>
      </c>
      <c r="X259" s="85" t="str">
        <f>IF('External Stak. data entry'!G260="","",'External Stak. data entry'!G260)</f>
        <v/>
      </c>
      <c r="Y259" s="85" t="str">
        <f>IF('External Stak. data entry'!T260="","",'External Stak. data entry'!T260)</f>
        <v/>
      </c>
      <c r="Z259" s="85" t="str">
        <f>IF('Customer Data entry'!J260="","",'Customer Data entry'!J260)</f>
        <v/>
      </c>
      <c r="AA259" s="85" t="str">
        <f>IF('Customer Data entry'!S260="","",'Customer Data entry'!S260)</f>
        <v/>
      </c>
      <c r="AB259" s="85" t="str">
        <f>IF('Customer Data entry'!AF260="","",'Customer Data entry'!AF260)</f>
        <v/>
      </c>
    </row>
    <row r="260" spans="2:28" x14ac:dyDescent="0.25">
      <c r="B260" s="85" t="str">
        <f>IF('Vendor Data entry'!B261="","",'Vendor Data entry'!B261)</f>
        <v/>
      </c>
      <c r="C260" s="85" t="str">
        <f>IF('Vendor Data entry'!V261="","",'Vendor Data entry'!V261)</f>
        <v/>
      </c>
      <c r="D260" s="85" t="str">
        <f>IF('Vendor Data entry'!W261="","",'Vendor Data entry'!W261)</f>
        <v/>
      </c>
      <c r="E260" s="85" t="str">
        <f>IF('Vendor Data entry'!AX261="","",'Vendor Data entry'!AX261)</f>
        <v/>
      </c>
      <c r="F260" s="85" t="str">
        <f>IF('Vendor Data entry'!AY261="","",'Vendor Data entry'!AY261)</f>
        <v/>
      </c>
      <c r="G260" s="85" t="str">
        <f>IF('Vendor Data entry'!BT261="","",'Vendor Data entry'!BT261)</f>
        <v/>
      </c>
      <c r="H260" s="85" t="str">
        <f>IF('Vendor Data entry'!BU261="","",'Vendor Data entry'!BU261)</f>
        <v/>
      </c>
      <c r="I260" s="85" t="str">
        <f>IF('Vendor Data entry'!CE261="","",'Vendor Data entry'!CE261)</f>
        <v/>
      </c>
      <c r="J260" s="85" t="str">
        <f>IF('Vendor Data entry'!CM261="","",'Vendor Data entry'!CM261)</f>
        <v/>
      </c>
      <c r="U260" s="85" t="str">
        <f>IF('External Stak. data entry'!D261="","",'External Stak. data entry'!D261)</f>
        <v/>
      </c>
      <c r="V260" s="85" t="str">
        <f>IF('External Stak. data entry'!E261="","",'External Stak. data entry'!E261)</f>
        <v/>
      </c>
      <c r="W260" s="85" t="str">
        <f>IF('External Stak. data entry'!F261="","",'External Stak. data entry'!F261)</f>
        <v/>
      </c>
      <c r="X260" s="85" t="str">
        <f>IF('External Stak. data entry'!G261="","",'External Stak. data entry'!G261)</f>
        <v/>
      </c>
      <c r="Y260" s="85" t="str">
        <f>IF('External Stak. data entry'!T261="","",'External Stak. data entry'!T261)</f>
        <v/>
      </c>
      <c r="Z260" s="85" t="str">
        <f>IF('Customer Data entry'!J261="","",'Customer Data entry'!J261)</f>
        <v/>
      </c>
      <c r="AA260" s="85" t="str">
        <f>IF('Customer Data entry'!S261="","",'Customer Data entry'!S261)</f>
        <v/>
      </c>
      <c r="AB260" s="85" t="str">
        <f>IF('Customer Data entry'!AF261="","",'Customer Data entry'!AF261)</f>
        <v/>
      </c>
    </row>
    <row r="261" spans="2:28" x14ac:dyDescent="0.25">
      <c r="B261" s="85" t="str">
        <f>IF('Vendor Data entry'!B262="","",'Vendor Data entry'!B262)</f>
        <v/>
      </c>
      <c r="C261" s="85" t="str">
        <f>IF('Vendor Data entry'!V262="","",'Vendor Data entry'!V262)</f>
        <v/>
      </c>
      <c r="D261" s="85" t="str">
        <f>IF('Vendor Data entry'!W262="","",'Vendor Data entry'!W262)</f>
        <v/>
      </c>
      <c r="E261" s="85" t="str">
        <f>IF('Vendor Data entry'!AX262="","",'Vendor Data entry'!AX262)</f>
        <v/>
      </c>
      <c r="F261" s="85" t="str">
        <f>IF('Vendor Data entry'!AY262="","",'Vendor Data entry'!AY262)</f>
        <v/>
      </c>
      <c r="G261" s="85" t="str">
        <f>IF('Vendor Data entry'!BT262="","",'Vendor Data entry'!BT262)</f>
        <v/>
      </c>
      <c r="H261" s="85" t="str">
        <f>IF('Vendor Data entry'!BU262="","",'Vendor Data entry'!BU262)</f>
        <v/>
      </c>
      <c r="I261" s="85" t="str">
        <f>IF('Vendor Data entry'!CE262="","",'Vendor Data entry'!CE262)</f>
        <v/>
      </c>
      <c r="J261" s="85" t="str">
        <f>IF('Vendor Data entry'!CM262="","",'Vendor Data entry'!CM262)</f>
        <v/>
      </c>
      <c r="U261" s="85" t="str">
        <f>IF('External Stak. data entry'!D262="","",'External Stak. data entry'!D262)</f>
        <v/>
      </c>
      <c r="V261" s="85" t="str">
        <f>IF('External Stak. data entry'!E262="","",'External Stak. data entry'!E262)</f>
        <v/>
      </c>
      <c r="W261" s="85" t="str">
        <f>IF('External Stak. data entry'!F262="","",'External Stak. data entry'!F262)</f>
        <v/>
      </c>
      <c r="X261" s="85" t="str">
        <f>IF('External Stak. data entry'!G262="","",'External Stak. data entry'!G262)</f>
        <v/>
      </c>
      <c r="Y261" s="85" t="str">
        <f>IF('External Stak. data entry'!T262="","",'External Stak. data entry'!T262)</f>
        <v/>
      </c>
      <c r="Z261" s="85" t="str">
        <f>IF('Customer Data entry'!J262="","",'Customer Data entry'!J262)</f>
        <v/>
      </c>
      <c r="AA261" s="85" t="str">
        <f>IF('Customer Data entry'!S262="","",'Customer Data entry'!S262)</f>
        <v/>
      </c>
      <c r="AB261" s="85" t="str">
        <f>IF('Customer Data entry'!AF262="","",'Customer Data entry'!AF262)</f>
        <v/>
      </c>
    </row>
    <row r="262" spans="2:28" x14ac:dyDescent="0.25">
      <c r="B262" s="85" t="str">
        <f>IF('Vendor Data entry'!B263="","",'Vendor Data entry'!B263)</f>
        <v/>
      </c>
      <c r="C262" s="85" t="str">
        <f>IF('Vendor Data entry'!V263="","",'Vendor Data entry'!V263)</f>
        <v/>
      </c>
      <c r="D262" s="85" t="str">
        <f>IF('Vendor Data entry'!W263="","",'Vendor Data entry'!W263)</f>
        <v/>
      </c>
      <c r="E262" s="85" t="str">
        <f>IF('Vendor Data entry'!AX263="","",'Vendor Data entry'!AX263)</f>
        <v/>
      </c>
      <c r="F262" s="85" t="str">
        <f>IF('Vendor Data entry'!AY263="","",'Vendor Data entry'!AY263)</f>
        <v/>
      </c>
      <c r="G262" s="85" t="str">
        <f>IF('Vendor Data entry'!BT263="","",'Vendor Data entry'!BT263)</f>
        <v/>
      </c>
      <c r="H262" s="85" t="str">
        <f>IF('Vendor Data entry'!BU263="","",'Vendor Data entry'!BU263)</f>
        <v/>
      </c>
      <c r="I262" s="85" t="str">
        <f>IF('Vendor Data entry'!CE263="","",'Vendor Data entry'!CE263)</f>
        <v/>
      </c>
      <c r="J262" s="85" t="str">
        <f>IF('Vendor Data entry'!CM263="","",'Vendor Data entry'!CM263)</f>
        <v/>
      </c>
      <c r="U262" s="85" t="str">
        <f>IF('External Stak. data entry'!D263="","",'External Stak. data entry'!D263)</f>
        <v/>
      </c>
      <c r="V262" s="85" t="str">
        <f>IF('External Stak. data entry'!E263="","",'External Stak. data entry'!E263)</f>
        <v/>
      </c>
      <c r="W262" s="85" t="str">
        <f>IF('External Stak. data entry'!F263="","",'External Stak. data entry'!F263)</f>
        <v/>
      </c>
      <c r="X262" s="85" t="str">
        <f>IF('External Stak. data entry'!G263="","",'External Stak. data entry'!G263)</f>
        <v/>
      </c>
      <c r="Y262" s="85" t="str">
        <f>IF('External Stak. data entry'!T263="","",'External Stak. data entry'!T263)</f>
        <v/>
      </c>
      <c r="Z262" s="85" t="str">
        <f>IF('Customer Data entry'!J263="","",'Customer Data entry'!J263)</f>
        <v/>
      </c>
      <c r="AA262" s="85" t="str">
        <f>IF('Customer Data entry'!S263="","",'Customer Data entry'!S263)</f>
        <v/>
      </c>
      <c r="AB262" s="85" t="str">
        <f>IF('Customer Data entry'!AF263="","",'Customer Data entry'!AF263)</f>
        <v/>
      </c>
    </row>
    <row r="263" spans="2:28" x14ac:dyDescent="0.25">
      <c r="B263" s="85" t="str">
        <f>IF('Vendor Data entry'!B264="","",'Vendor Data entry'!B264)</f>
        <v/>
      </c>
      <c r="C263" s="85" t="str">
        <f>IF('Vendor Data entry'!V264="","",'Vendor Data entry'!V264)</f>
        <v/>
      </c>
      <c r="D263" s="85" t="str">
        <f>IF('Vendor Data entry'!W264="","",'Vendor Data entry'!W264)</f>
        <v/>
      </c>
      <c r="E263" s="85" t="str">
        <f>IF('Vendor Data entry'!AX264="","",'Vendor Data entry'!AX264)</f>
        <v/>
      </c>
      <c r="F263" s="85" t="str">
        <f>IF('Vendor Data entry'!AY264="","",'Vendor Data entry'!AY264)</f>
        <v/>
      </c>
      <c r="G263" s="85" t="str">
        <f>IF('Vendor Data entry'!BT264="","",'Vendor Data entry'!BT264)</f>
        <v/>
      </c>
      <c r="H263" s="85" t="str">
        <f>IF('Vendor Data entry'!BU264="","",'Vendor Data entry'!BU264)</f>
        <v/>
      </c>
      <c r="I263" s="85" t="str">
        <f>IF('Vendor Data entry'!CE264="","",'Vendor Data entry'!CE264)</f>
        <v/>
      </c>
      <c r="J263" s="85" t="str">
        <f>IF('Vendor Data entry'!CM264="","",'Vendor Data entry'!CM264)</f>
        <v/>
      </c>
      <c r="U263" s="85" t="str">
        <f>IF('External Stak. data entry'!D264="","",'External Stak. data entry'!D264)</f>
        <v/>
      </c>
      <c r="V263" s="85" t="str">
        <f>IF('External Stak. data entry'!E264="","",'External Stak. data entry'!E264)</f>
        <v/>
      </c>
      <c r="W263" s="85" t="str">
        <f>IF('External Stak. data entry'!F264="","",'External Stak. data entry'!F264)</f>
        <v/>
      </c>
      <c r="X263" s="85" t="str">
        <f>IF('External Stak. data entry'!G264="","",'External Stak. data entry'!G264)</f>
        <v/>
      </c>
      <c r="Y263" s="85" t="str">
        <f>IF('External Stak. data entry'!T264="","",'External Stak. data entry'!T264)</f>
        <v/>
      </c>
      <c r="Z263" s="85" t="str">
        <f>IF('Customer Data entry'!J264="","",'Customer Data entry'!J264)</f>
        <v/>
      </c>
      <c r="AA263" s="85" t="str">
        <f>IF('Customer Data entry'!S264="","",'Customer Data entry'!S264)</f>
        <v/>
      </c>
      <c r="AB263" s="85" t="str">
        <f>IF('Customer Data entry'!AF264="","",'Customer Data entry'!AF264)</f>
        <v/>
      </c>
    </row>
    <row r="264" spans="2:28" x14ac:dyDescent="0.25">
      <c r="B264" s="85" t="str">
        <f>IF('Vendor Data entry'!B265="","",'Vendor Data entry'!B265)</f>
        <v/>
      </c>
      <c r="C264" s="85" t="str">
        <f>IF('Vendor Data entry'!V265="","",'Vendor Data entry'!V265)</f>
        <v/>
      </c>
      <c r="D264" s="85" t="str">
        <f>IF('Vendor Data entry'!W265="","",'Vendor Data entry'!W265)</f>
        <v/>
      </c>
      <c r="E264" s="85" t="str">
        <f>IF('Vendor Data entry'!AX265="","",'Vendor Data entry'!AX265)</f>
        <v/>
      </c>
      <c r="F264" s="85" t="str">
        <f>IF('Vendor Data entry'!AY265="","",'Vendor Data entry'!AY265)</f>
        <v/>
      </c>
      <c r="G264" s="85" t="str">
        <f>IF('Vendor Data entry'!BT265="","",'Vendor Data entry'!BT265)</f>
        <v/>
      </c>
      <c r="H264" s="85" t="str">
        <f>IF('Vendor Data entry'!BU265="","",'Vendor Data entry'!BU265)</f>
        <v/>
      </c>
      <c r="I264" s="85" t="str">
        <f>IF('Vendor Data entry'!CE265="","",'Vendor Data entry'!CE265)</f>
        <v/>
      </c>
      <c r="J264" s="85" t="str">
        <f>IF('Vendor Data entry'!CM265="","",'Vendor Data entry'!CM265)</f>
        <v/>
      </c>
      <c r="U264" s="85" t="str">
        <f>IF('External Stak. data entry'!D265="","",'External Stak. data entry'!D265)</f>
        <v/>
      </c>
      <c r="V264" s="85" t="str">
        <f>IF('External Stak. data entry'!E265="","",'External Stak. data entry'!E265)</f>
        <v/>
      </c>
      <c r="W264" s="85" t="str">
        <f>IF('External Stak. data entry'!F265="","",'External Stak. data entry'!F265)</f>
        <v/>
      </c>
      <c r="X264" s="85" t="str">
        <f>IF('External Stak. data entry'!G265="","",'External Stak. data entry'!G265)</f>
        <v/>
      </c>
      <c r="Y264" s="85" t="str">
        <f>IF('External Stak. data entry'!T265="","",'External Stak. data entry'!T265)</f>
        <v/>
      </c>
      <c r="Z264" s="85" t="str">
        <f>IF('Customer Data entry'!J265="","",'Customer Data entry'!J265)</f>
        <v/>
      </c>
      <c r="AA264" s="85" t="str">
        <f>IF('Customer Data entry'!S265="","",'Customer Data entry'!S265)</f>
        <v/>
      </c>
      <c r="AB264" s="85" t="str">
        <f>IF('Customer Data entry'!AF265="","",'Customer Data entry'!AF265)</f>
        <v/>
      </c>
    </row>
    <row r="265" spans="2:28" x14ac:dyDescent="0.25">
      <c r="B265" s="85" t="str">
        <f>IF('Vendor Data entry'!B266="","",'Vendor Data entry'!B266)</f>
        <v/>
      </c>
      <c r="C265" s="85" t="str">
        <f>IF('Vendor Data entry'!V266="","",'Vendor Data entry'!V266)</f>
        <v/>
      </c>
      <c r="D265" s="85" t="str">
        <f>IF('Vendor Data entry'!W266="","",'Vendor Data entry'!W266)</f>
        <v/>
      </c>
      <c r="E265" s="85" t="str">
        <f>IF('Vendor Data entry'!AX266="","",'Vendor Data entry'!AX266)</f>
        <v/>
      </c>
      <c r="F265" s="85" t="str">
        <f>IF('Vendor Data entry'!AY266="","",'Vendor Data entry'!AY266)</f>
        <v/>
      </c>
      <c r="G265" s="85" t="str">
        <f>IF('Vendor Data entry'!BT266="","",'Vendor Data entry'!BT266)</f>
        <v/>
      </c>
      <c r="H265" s="85" t="str">
        <f>IF('Vendor Data entry'!BU266="","",'Vendor Data entry'!BU266)</f>
        <v/>
      </c>
      <c r="I265" s="85" t="str">
        <f>IF('Vendor Data entry'!CE266="","",'Vendor Data entry'!CE266)</f>
        <v/>
      </c>
      <c r="J265" s="85" t="str">
        <f>IF('Vendor Data entry'!CM266="","",'Vendor Data entry'!CM266)</f>
        <v/>
      </c>
      <c r="U265" s="85" t="str">
        <f>IF('External Stak. data entry'!D266="","",'External Stak. data entry'!D266)</f>
        <v/>
      </c>
      <c r="V265" s="85" t="str">
        <f>IF('External Stak. data entry'!E266="","",'External Stak. data entry'!E266)</f>
        <v/>
      </c>
      <c r="W265" s="85" t="str">
        <f>IF('External Stak. data entry'!F266="","",'External Stak. data entry'!F266)</f>
        <v/>
      </c>
      <c r="X265" s="85" t="str">
        <f>IF('External Stak. data entry'!G266="","",'External Stak. data entry'!G266)</f>
        <v/>
      </c>
      <c r="Y265" s="85" t="str">
        <f>IF('External Stak. data entry'!T266="","",'External Stak. data entry'!T266)</f>
        <v/>
      </c>
      <c r="Z265" s="85" t="str">
        <f>IF('Customer Data entry'!J266="","",'Customer Data entry'!J266)</f>
        <v/>
      </c>
      <c r="AA265" s="85" t="str">
        <f>IF('Customer Data entry'!S266="","",'Customer Data entry'!S266)</f>
        <v/>
      </c>
      <c r="AB265" s="85" t="str">
        <f>IF('Customer Data entry'!AF266="","",'Customer Data entry'!AF266)</f>
        <v/>
      </c>
    </row>
    <row r="266" spans="2:28" x14ac:dyDescent="0.25">
      <c r="B266" s="85" t="str">
        <f>IF('Vendor Data entry'!B267="","",'Vendor Data entry'!B267)</f>
        <v/>
      </c>
      <c r="C266" s="85" t="str">
        <f>IF('Vendor Data entry'!V267="","",'Vendor Data entry'!V267)</f>
        <v/>
      </c>
      <c r="D266" s="85" t="str">
        <f>IF('Vendor Data entry'!W267="","",'Vendor Data entry'!W267)</f>
        <v/>
      </c>
      <c r="E266" s="85" t="str">
        <f>IF('Vendor Data entry'!AX267="","",'Vendor Data entry'!AX267)</f>
        <v/>
      </c>
      <c r="F266" s="85" t="str">
        <f>IF('Vendor Data entry'!AY267="","",'Vendor Data entry'!AY267)</f>
        <v/>
      </c>
      <c r="G266" s="85" t="str">
        <f>IF('Vendor Data entry'!BT267="","",'Vendor Data entry'!BT267)</f>
        <v/>
      </c>
      <c r="H266" s="85" t="str">
        <f>IF('Vendor Data entry'!BU267="","",'Vendor Data entry'!BU267)</f>
        <v/>
      </c>
      <c r="I266" s="85" t="str">
        <f>IF('Vendor Data entry'!CE267="","",'Vendor Data entry'!CE267)</f>
        <v/>
      </c>
      <c r="J266" s="85" t="str">
        <f>IF('Vendor Data entry'!CM267="","",'Vendor Data entry'!CM267)</f>
        <v/>
      </c>
      <c r="U266" s="85" t="str">
        <f>IF('External Stak. data entry'!D267="","",'External Stak. data entry'!D267)</f>
        <v/>
      </c>
      <c r="V266" s="85" t="str">
        <f>IF('External Stak. data entry'!E267="","",'External Stak. data entry'!E267)</f>
        <v/>
      </c>
      <c r="W266" s="85" t="str">
        <f>IF('External Stak. data entry'!F267="","",'External Stak. data entry'!F267)</f>
        <v/>
      </c>
      <c r="X266" s="85" t="str">
        <f>IF('External Stak. data entry'!G267="","",'External Stak. data entry'!G267)</f>
        <v/>
      </c>
      <c r="Y266" s="85" t="str">
        <f>IF('External Stak. data entry'!T267="","",'External Stak. data entry'!T267)</f>
        <v/>
      </c>
      <c r="Z266" s="85" t="str">
        <f>IF('Customer Data entry'!J267="","",'Customer Data entry'!J267)</f>
        <v/>
      </c>
      <c r="AA266" s="85" t="str">
        <f>IF('Customer Data entry'!S267="","",'Customer Data entry'!S267)</f>
        <v/>
      </c>
      <c r="AB266" s="85" t="str">
        <f>IF('Customer Data entry'!AF267="","",'Customer Data entry'!AF267)</f>
        <v/>
      </c>
    </row>
    <row r="267" spans="2:28" x14ac:dyDescent="0.25">
      <c r="B267" s="85" t="str">
        <f>IF('Vendor Data entry'!B268="","",'Vendor Data entry'!B268)</f>
        <v/>
      </c>
      <c r="C267" s="85" t="str">
        <f>IF('Vendor Data entry'!V268="","",'Vendor Data entry'!V268)</f>
        <v/>
      </c>
      <c r="D267" s="85" t="str">
        <f>IF('Vendor Data entry'!W268="","",'Vendor Data entry'!W268)</f>
        <v/>
      </c>
      <c r="E267" s="85" t="str">
        <f>IF('Vendor Data entry'!AX268="","",'Vendor Data entry'!AX268)</f>
        <v/>
      </c>
      <c r="F267" s="85" t="str">
        <f>IF('Vendor Data entry'!AY268="","",'Vendor Data entry'!AY268)</f>
        <v/>
      </c>
      <c r="G267" s="85" t="str">
        <f>IF('Vendor Data entry'!BT268="","",'Vendor Data entry'!BT268)</f>
        <v/>
      </c>
      <c r="H267" s="85" t="str">
        <f>IF('Vendor Data entry'!BU268="","",'Vendor Data entry'!BU268)</f>
        <v/>
      </c>
      <c r="I267" s="85" t="str">
        <f>IF('Vendor Data entry'!CE268="","",'Vendor Data entry'!CE268)</f>
        <v/>
      </c>
      <c r="J267" s="85" t="str">
        <f>IF('Vendor Data entry'!CM268="","",'Vendor Data entry'!CM268)</f>
        <v/>
      </c>
      <c r="U267" s="85" t="str">
        <f>IF('External Stak. data entry'!D268="","",'External Stak. data entry'!D268)</f>
        <v/>
      </c>
      <c r="V267" s="85" t="str">
        <f>IF('External Stak. data entry'!E268="","",'External Stak. data entry'!E268)</f>
        <v/>
      </c>
      <c r="W267" s="85" t="str">
        <f>IF('External Stak. data entry'!F268="","",'External Stak. data entry'!F268)</f>
        <v/>
      </c>
      <c r="X267" s="85" t="str">
        <f>IF('External Stak. data entry'!G268="","",'External Stak. data entry'!G268)</f>
        <v/>
      </c>
      <c r="Y267" s="85" t="str">
        <f>IF('External Stak. data entry'!T268="","",'External Stak. data entry'!T268)</f>
        <v/>
      </c>
      <c r="Z267" s="85" t="str">
        <f>IF('Customer Data entry'!J268="","",'Customer Data entry'!J268)</f>
        <v/>
      </c>
      <c r="AA267" s="85" t="str">
        <f>IF('Customer Data entry'!S268="","",'Customer Data entry'!S268)</f>
        <v/>
      </c>
      <c r="AB267" s="85" t="str">
        <f>IF('Customer Data entry'!AF268="","",'Customer Data entry'!AF268)</f>
        <v/>
      </c>
    </row>
    <row r="268" spans="2:28" x14ac:dyDescent="0.25">
      <c r="B268" s="85" t="str">
        <f>IF('Vendor Data entry'!B269="","",'Vendor Data entry'!B269)</f>
        <v/>
      </c>
      <c r="C268" s="85" t="str">
        <f>IF('Vendor Data entry'!V269="","",'Vendor Data entry'!V269)</f>
        <v/>
      </c>
      <c r="D268" s="85" t="str">
        <f>IF('Vendor Data entry'!W269="","",'Vendor Data entry'!W269)</f>
        <v/>
      </c>
      <c r="E268" s="85" t="str">
        <f>IF('Vendor Data entry'!AX269="","",'Vendor Data entry'!AX269)</f>
        <v/>
      </c>
      <c r="F268" s="85" t="str">
        <f>IF('Vendor Data entry'!AY269="","",'Vendor Data entry'!AY269)</f>
        <v/>
      </c>
      <c r="G268" s="85" t="str">
        <f>IF('Vendor Data entry'!BT269="","",'Vendor Data entry'!BT269)</f>
        <v/>
      </c>
      <c r="H268" s="85" t="str">
        <f>IF('Vendor Data entry'!BU269="","",'Vendor Data entry'!BU269)</f>
        <v/>
      </c>
      <c r="I268" s="85" t="str">
        <f>IF('Vendor Data entry'!CE269="","",'Vendor Data entry'!CE269)</f>
        <v/>
      </c>
      <c r="J268" s="85" t="str">
        <f>IF('Vendor Data entry'!CM269="","",'Vendor Data entry'!CM269)</f>
        <v/>
      </c>
      <c r="U268" s="85" t="str">
        <f>IF('External Stak. data entry'!D269="","",'External Stak. data entry'!D269)</f>
        <v/>
      </c>
      <c r="V268" s="85" t="str">
        <f>IF('External Stak. data entry'!E269="","",'External Stak. data entry'!E269)</f>
        <v/>
      </c>
      <c r="W268" s="85" t="str">
        <f>IF('External Stak. data entry'!F269="","",'External Stak. data entry'!F269)</f>
        <v/>
      </c>
      <c r="X268" s="85" t="str">
        <f>IF('External Stak. data entry'!G269="","",'External Stak. data entry'!G269)</f>
        <v/>
      </c>
      <c r="Y268" s="85" t="str">
        <f>IF('External Stak. data entry'!T269="","",'External Stak. data entry'!T269)</f>
        <v/>
      </c>
      <c r="Z268" s="85" t="str">
        <f>IF('Customer Data entry'!J269="","",'Customer Data entry'!J269)</f>
        <v/>
      </c>
      <c r="AA268" s="85" t="str">
        <f>IF('Customer Data entry'!S269="","",'Customer Data entry'!S269)</f>
        <v/>
      </c>
      <c r="AB268" s="85" t="str">
        <f>IF('Customer Data entry'!AF269="","",'Customer Data entry'!AF269)</f>
        <v/>
      </c>
    </row>
    <row r="269" spans="2:28" x14ac:dyDescent="0.25">
      <c r="B269" s="85" t="str">
        <f>IF('Vendor Data entry'!B270="","",'Vendor Data entry'!B270)</f>
        <v/>
      </c>
      <c r="C269" s="85" t="str">
        <f>IF('Vendor Data entry'!V270="","",'Vendor Data entry'!V270)</f>
        <v/>
      </c>
      <c r="D269" s="85" t="str">
        <f>IF('Vendor Data entry'!W270="","",'Vendor Data entry'!W270)</f>
        <v/>
      </c>
      <c r="E269" s="85" t="str">
        <f>IF('Vendor Data entry'!AX270="","",'Vendor Data entry'!AX270)</f>
        <v/>
      </c>
      <c r="F269" s="85" t="str">
        <f>IF('Vendor Data entry'!AY270="","",'Vendor Data entry'!AY270)</f>
        <v/>
      </c>
      <c r="G269" s="85" t="str">
        <f>IF('Vendor Data entry'!BT270="","",'Vendor Data entry'!BT270)</f>
        <v/>
      </c>
      <c r="H269" s="85" t="str">
        <f>IF('Vendor Data entry'!BU270="","",'Vendor Data entry'!BU270)</f>
        <v/>
      </c>
      <c r="I269" s="85" t="str">
        <f>IF('Vendor Data entry'!CE270="","",'Vendor Data entry'!CE270)</f>
        <v/>
      </c>
      <c r="J269" s="85" t="str">
        <f>IF('Vendor Data entry'!CM270="","",'Vendor Data entry'!CM270)</f>
        <v/>
      </c>
      <c r="U269" s="85" t="str">
        <f>IF('External Stak. data entry'!D270="","",'External Stak. data entry'!D270)</f>
        <v/>
      </c>
      <c r="V269" s="85" t="str">
        <f>IF('External Stak. data entry'!E270="","",'External Stak. data entry'!E270)</f>
        <v/>
      </c>
      <c r="W269" s="85" t="str">
        <f>IF('External Stak. data entry'!F270="","",'External Stak. data entry'!F270)</f>
        <v/>
      </c>
      <c r="X269" s="85" t="str">
        <f>IF('External Stak. data entry'!G270="","",'External Stak. data entry'!G270)</f>
        <v/>
      </c>
      <c r="Y269" s="85" t="str">
        <f>IF('External Stak. data entry'!T270="","",'External Stak. data entry'!T270)</f>
        <v/>
      </c>
      <c r="Z269" s="85" t="str">
        <f>IF('Customer Data entry'!J270="","",'Customer Data entry'!J270)</f>
        <v/>
      </c>
      <c r="AA269" s="85" t="str">
        <f>IF('Customer Data entry'!S270="","",'Customer Data entry'!S270)</f>
        <v/>
      </c>
      <c r="AB269" s="85" t="str">
        <f>IF('Customer Data entry'!AF270="","",'Customer Data entry'!AF270)</f>
        <v/>
      </c>
    </row>
    <row r="270" spans="2:28" x14ac:dyDescent="0.25">
      <c r="B270" s="85" t="str">
        <f>IF('Vendor Data entry'!B271="","",'Vendor Data entry'!B271)</f>
        <v/>
      </c>
      <c r="C270" s="85" t="str">
        <f>IF('Vendor Data entry'!V271="","",'Vendor Data entry'!V271)</f>
        <v/>
      </c>
      <c r="D270" s="85" t="str">
        <f>IF('Vendor Data entry'!W271="","",'Vendor Data entry'!W271)</f>
        <v/>
      </c>
      <c r="E270" s="85" t="str">
        <f>IF('Vendor Data entry'!AX271="","",'Vendor Data entry'!AX271)</f>
        <v/>
      </c>
      <c r="F270" s="85" t="str">
        <f>IF('Vendor Data entry'!AY271="","",'Vendor Data entry'!AY271)</f>
        <v/>
      </c>
      <c r="G270" s="85" t="str">
        <f>IF('Vendor Data entry'!BT271="","",'Vendor Data entry'!BT271)</f>
        <v/>
      </c>
      <c r="H270" s="85" t="str">
        <f>IF('Vendor Data entry'!BU271="","",'Vendor Data entry'!BU271)</f>
        <v/>
      </c>
      <c r="I270" s="85" t="str">
        <f>IF('Vendor Data entry'!CE271="","",'Vendor Data entry'!CE271)</f>
        <v/>
      </c>
      <c r="J270" s="85" t="str">
        <f>IF('Vendor Data entry'!CM271="","",'Vendor Data entry'!CM271)</f>
        <v/>
      </c>
      <c r="U270" s="85" t="str">
        <f>IF('External Stak. data entry'!D271="","",'External Stak. data entry'!D271)</f>
        <v/>
      </c>
      <c r="V270" s="85" t="str">
        <f>IF('External Stak. data entry'!E271="","",'External Stak. data entry'!E271)</f>
        <v/>
      </c>
      <c r="W270" s="85" t="str">
        <f>IF('External Stak. data entry'!F271="","",'External Stak. data entry'!F271)</f>
        <v/>
      </c>
      <c r="X270" s="85" t="str">
        <f>IF('External Stak. data entry'!G271="","",'External Stak. data entry'!G271)</f>
        <v/>
      </c>
      <c r="Y270" s="85" t="str">
        <f>IF('External Stak. data entry'!T271="","",'External Stak. data entry'!T271)</f>
        <v/>
      </c>
      <c r="Z270" s="85" t="str">
        <f>IF('Customer Data entry'!J271="","",'Customer Data entry'!J271)</f>
        <v/>
      </c>
      <c r="AA270" s="85" t="str">
        <f>IF('Customer Data entry'!S271="","",'Customer Data entry'!S271)</f>
        <v/>
      </c>
      <c r="AB270" s="85" t="str">
        <f>IF('Customer Data entry'!AF271="","",'Customer Data entry'!AF271)</f>
        <v/>
      </c>
    </row>
    <row r="271" spans="2:28" x14ac:dyDescent="0.25">
      <c r="B271" s="85" t="str">
        <f>IF('Vendor Data entry'!B272="","",'Vendor Data entry'!B272)</f>
        <v/>
      </c>
      <c r="C271" s="85" t="str">
        <f>IF('Vendor Data entry'!V272="","",'Vendor Data entry'!V272)</f>
        <v/>
      </c>
      <c r="D271" s="85" t="str">
        <f>IF('Vendor Data entry'!W272="","",'Vendor Data entry'!W272)</f>
        <v/>
      </c>
      <c r="E271" s="85" t="str">
        <f>IF('Vendor Data entry'!AX272="","",'Vendor Data entry'!AX272)</f>
        <v/>
      </c>
      <c r="F271" s="85" t="str">
        <f>IF('Vendor Data entry'!AY272="","",'Vendor Data entry'!AY272)</f>
        <v/>
      </c>
      <c r="G271" s="85" t="str">
        <f>IF('Vendor Data entry'!BT272="","",'Vendor Data entry'!BT272)</f>
        <v/>
      </c>
      <c r="H271" s="85" t="str">
        <f>IF('Vendor Data entry'!BU272="","",'Vendor Data entry'!BU272)</f>
        <v/>
      </c>
      <c r="I271" s="85" t="str">
        <f>IF('Vendor Data entry'!CE272="","",'Vendor Data entry'!CE272)</f>
        <v/>
      </c>
      <c r="J271" s="85" t="str">
        <f>IF('Vendor Data entry'!CM272="","",'Vendor Data entry'!CM272)</f>
        <v/>
      </c>
      <c r="U271" s="85" t="str">
        <f>IF('External Stak. data entry'!D272="","",'External Stak. data entry'!D272)</f>
        <v/>
      </c>
      <c r="V271" s="85" t="str">
        <f>IF('External Stak. data entry'!E272="","",'External Stak. data entry'!E272)</f>
        <v/>
      </c>
      <c r="W271" s="85" t="str">
        <f>IF('External Stak. data entry'!F272="","",'External Stak. data entry'!F272)</f>
        <v/>
      </c>
      <c r="X271" s="85" t="str">
        <f>IF('External Stak. data entry'!G272="","",'External Stak. data entry'!G272)</f>
        <v/>
      </c>
      <c r="Y271" s="85" t="str">
        <f>IF('External Stak. data entry'!T272="","",'External Stak. data entry'!T272)</f>
        <v/>
      </c>
      <c r="Z271" s="85" t="str">
        <f>IF('Customer Data entry'!J272="","",'Customer Data entry'!J272)</f>
        <v/>
      </c>
      <c r="AA271" s="85" t="str">
        <f>IF('Customer Data entry'!S272="","",'Customer Data entry'!S272)</f>
        <v/>
      </c>
      <c r="AB271" s="85" t="str">
        <f>IF('Customer Data entry'!AF272="","",'Customer Data entry'!AF272)</f>
        <v/>
      </c>
    </row>
    <row r="272" spans="2:28" x14ac:dyDescent="0.25">
      <c r="B272" s="85" t="str">
        <f>IF('Vendor Data entry'!B273="","",'Vendor Data entry'!B273)</f>
        <v/>
      </c>
      <c r="C272" s="85" t="str">
        <f>IF('Vendor Data entry'!V273="","",'Vendor Data entry'!V273)</f>
        <v/>
      </c>
      <c r="D272" s="85" t="str">
        <f>IF('Vendor Data entry'!W273="","",'Vendor Data entry'!W273)</f>
        <v/>
      </c>
      <c r="E272" s="85" t="str">
        <f>IF('Vendor Data entry'!AX273="","",'Vendor Data entry'!AX273)</f>
        <v/>
      </c>
      <c r="F272" s="85" t="str">
        <f>IF('Vendor Data entry'!AY273="","",'Vendor Data entry'!AY273)</f>
        <v/>
      </c>
      <c r="G272" s="85" t="str">
        <f>IF('Vendor Data entry'!BT273="","",'Vendor Data entry'!BT273)</f>
        <v/>
      </c>
      <c r="H272" s="85" t="str">
        <f>IF('Vendor Data entry'!BU273="","",'Vendor Data entry'!BU273)</f>
        <v/>
      </c>
      <c r="I272" s="85" t="str">
        <f>IF('Vendor Data entry'!CE273="","",'Vendor Data entry'!CE273)</f>
        <v/>
      </c>
      <c r="J272" s="85" t="str">
        <f>IF('Vendor Data entry'!CM273="","",'Vendor Data entry'!CM273)</f>
        <v/>
      </c>
      <c r="U272" s="85" t="str">
        <f>IF('External Stak. data entry'!D273="","",'External Stak. data entry'!D273)</f>
        <v/>
      </c>
      <c r="V272" s="85" t="str">
        <f>IF('External Stak. data entry'!E273="","",'External Stak. data entry'!E273)</f>
        <v/>
      </c>
      <c r="W272" s="85" t="str">
        <f>IF('External Stak. data entry'!F273="","",'External Stak. data entry'!F273)</f>
        <v/>
      </c>
      <c r="X272" s="85" t="str">
        <f>IF('External Stak. data entry'!G273="","",'External Stak. data entry'!G273)</f>
        <v/>
      </c>
      <c r="Y272" s="85" t="str">
        <f>IF('External Stak. data entry'!T273="","",'External Stak. data entry'!T273)</f>
        <v/>
      </c>
      <c r="Z272" s="85" t="str">
        <f>IF('Customer Data entry'!J273="","",'Customer Data entry'!J273)</f>
        <v/>
      </c>
      <c r="AA272" s="85" t="str">
        <f>IF('Customer Data entry'!S273="","",'Customer Data entry'!S273)</f>
        <v/>
      </c>
      <c r="AB272" s="85" t="str">
        <f>IF('Customer Data entry'!AF273="","",'Customer Data entry'!AF273)</f>
        <v/>
      </c>
    </row>
    <row r="273" spans="2:28" x14ac:dyDescent="0.25">
      <c r="B273" s="85" t="str">
        <f>IF('Vendor Data entry'!B274="","",'Vendor Data entry'!B274)</f>
        <v/>
      </c>
      <c r="C273" s="85" t="str">
        <f>IF('Vendor Data entry'!V274="","",'Vendor Data entry'!V274)</f>
        <v/>
      </c>
      <c r="D273" s="85" t="str">
        <f>IF('Vendor Data entry'!W274="","",'Vendor Data entry'!W274)</f>
        <v/>
      </c>
      <c r="E273" s="85" t="str">
        <f>IF('Vendor Data entry'!AX274="","",'Vendor Data entry'!AX274)</f>
        <v/>
      </c>
      <c r="F273" s="85" t="str">
        <f>IF('Vendor Data entry'!AY274="","",'Vendor Data entry'!AY274)</f>
        <v/>
      </c>
      <c r="G273" s="85" t="str">
        <f>IF('Vendor Data entry'!BT274="","",'Vendor Data entry'!BT274)</f>
        <v/>
      </c>
      <c r="H273" s="85" t="str">
        <f>IF('Vendor Data entry'!BU274="","",'Vendor Data entry'!BU274)</f>
        <v/>
      </c>
      <c r="I273" s="85" t="str">
        <f>IF('Vendor Data entry'!CE274="","",'Vendor Data entry'!CE274)</f>
        <v/>
      </c>
      <c r="J273" s="85" t="str">
        <f>IF('Vendor Data entry'!CM274="","",'Vendor Data entry'!CM274)</f>
        <v/>
      </c>
      <c r="U273" s="85" t="str">
        <f>IF('External Stak. data entry'!D274="","",'External Stak. data entry'!D274)</f>
        <v/>
      </c>
      <c r="V273" s="85" t="str">
        <f>IF('External Stak. data entry'!E274="","",'External Stak. data entry'!E274)</f>
        <v/>
      </c>
      <c r="W273" s="85" t="str">
        <f>IF('External Stak. data entry'!F274="","",'External Stak. data entry'!F274)</f>
        <v/>
      </c>
      <c r="X273" s="85" t="str">
        <f>IF('External Stak. data entry'!G274="","",'External Stak. data entry'!G274)</f>
        <v/>
      </c>
      <c r="Y273" s="85" t="str">
        <f>IF('External Stak. data entry'!T274="","",'External Stak. data entry'!T274)</f>
        <v/>
      </c>
      <c r="Z273" s="85" t="str">
        <f>IF('Customer Data entry'!J274="","",'Customer Data entry'!J274)</f>
        <v/>
      </c>
      <c r="AA273" s="85" t="str">
        <f>IF('Customer Data entry'!S274="","",'Customer Data entry'!S274)</f>
        <v/>
      </c>
      <c r="AB273" s="85" t="str">
        <f>IF('Customer Data entry'!AF274="","",'Customer Data entry'!AF274)</f>
        <v/>
      </c>
    </row>
    <row r="274" spans="2:28" x14ac:dyDescent="0.25">
      <c r="B274" s="85" t="str">
        <f>IF('Vendor Data entry'!B275="","",'Vendor Data entry'!B275)</f>
        <v/>
      </c>
      <c r="C274" s="85" t="str">
        <f>IF('Vendor Data entry'!V275="","",'Vendor Data entry'!V275)</f>
        <v/>
      </c>
      <c r="D274" s="85" t="str">
        <f>IF('Vendor Data entry'!W275="","",'Vendor Data entry'!W275)</f>
        <v/>
      </c>
      <c r="E274" s="85" t="str">
        <f>IF('Vendor Data entry'!AX275="","",'Vendor Data entry'!AX275)</f>
        <v/>
      </c>
      <c r="F274" s="85" t="str">
        <f>IF('Vendor Data entry'!AY275="","",'Vendor Data entry'!AY275)</f>
        <v/>
      </c>
      <c r="G274" s="85" t="str">
        <f>IF('Vendor Data entry'!BT275="","",'Vendor Data entry'!BT275)</f>
        <v/>
      </c>
      <c r="H274" s="85" t="str">
        <f>IF('Vendor Data entry'!BU275="","",'Vendor Data entry'!BU275)</f>
        <v/>
      </c>
      <c r="I274" s="85" t="str">
        <f>IF('Vendor Data entry'!CE275="","",'Vendor Data entry'!CE275)</f>
        <v/>
      </c>
      <c r="J274" s="85" t="str">
        <f>IF('Vendor Data entry'!CM275="","",'Vendor Data entry'!CM275)</f>
        <v/>
      </c>
      <c r="U274" s="85" t="str">
        <f>IF('External Stak. data entry'!D275="","",'External Stak. data entry'!D275)</f>
        <v/>
      </c>
      <c r="V274" s="85" t="str">
        <f>IF('External Stak. data entry'!E275="","",'External Stak. data entry'!E275)</f>
        <v/>
      </c>
      <c r="W274" s="85" t="str">
        <f>IF('External Stak. data entry'!F275="","",'External Stak. data entry'!F275)</f>
        <v/>
      </c>
      <c r="X274" s="85" t="str">
        <f>IF('External Stak. data entry'!G275="","",'External Stak. data entry'!G275)</f>
        <v/>
      </c>
      <c r="Y274" s="85" t="str">
        <f>IF('External Stak. data entry'!T275="","",'External Stak. data entry'!T275)</f>
        <v/>
      </c>
      <c r="Z274" s="85" t="str">
        <f>IF('Customer Data entry'!J275="","",'Customer Data entry'!J275)</f>
        <v/>
      </c>
      <c r="AA274" s="85" t="str">
        <f>IF('Customer Data entry'!S275="","",'Customer Data entry'!S275)</f>
        <v/>
      </c>
      <c r="AB274" s="85" t="str">
        <f>IF('Customer Data entry'!AF275="","",'Customer Data entry'!AF275)</f>
        <v/>
      </c>
    </row>
    <row r="275" spans="2:28" x14ac:dyDescent="0.25">
      <c r="B275" s="85" t="str">
        <f>IF('Vendor Data entry'!B276="","",'Vendor Data entry'!B276)</f>
        <v/>
      </c>
      <c r="C275" s="85" t="str">
        <f>IF('Vendor Data entry'!V276="","",'Vendor Data entry'!V276)</f>
        <v/>
      </c>
      <c r="D275" s="85" t="str">
        <f>IF('Vendor Data entry'!W276="","",'Vendor Data entry'!W276)</f>
        <v/>
      </c>
      <c r="E275" s="85" t="str">
        <f>IF('Vendor Data entry'!AX276="","",'Vendor Data entry'!AX276)</f>
        <v/>
      </c>
      <c r="F275" s="85" t="str">
        <f>IF('Vendor Data entry'!AY276="","",'Vendor Data entry'!AY276)</f>
        <v/>
      </c>
      <c r="G275" s="85" t="str">
        <f>IF('Vendor Data entry'!BT276="","",'Vendor Data entry'!BT276)</f>
        <v/>
      </c>
      <c r="H275" s="85" t="str">
        <f>IF('Vendor Data entry'!BU276="","",'Vendor Data entry'!BU276)</f>
        <v/>
      </c>
      <c r="I275" s="85" t="str">
        <f>IF('Vendor Data entry'!CE276="","",'Vendor Data entry'!CE276)</f>
        <v/>
      </c>
      <c r="J275" s="85" t="str">
        <f>IF('Vendor Data entry'!CM276="","",'Vendor Data entry'!CM276)</f>
        <v/>
      </c>
      <c r="U275" s="85" t="str">
        <f>IF('External Stak. data entry'!D276="","",'External Stak. data entry'!D276)</f>
        <v/>
      </c>
      <c r="V275" s="85" t="str">
        <f>IF('External Stak. data entry'!E276="","",'External Stak. data entry'!E276)</f>
        <v/>
      </c>
      <c r="W275" s="85" t="str">
        <f>IF('External Stak. data entry'!F276="","",'External Stak. data entry'!F276)</f>
        <v/>
      </c>
      <c r="X275" s="85" t="str">
        <f>IF('External Stak. data entry'!G276="","",'External Stak. data entry'!G276)</f>
        <v/>
      </c>
      <c r="Y275" s="85" t="str">
        <f>IF('External Stak. data entry'!T276="","",'External Stak. data entry'!T276)</f>
        <v/>
      </c>
      <c r="Z275" s="85" t="str">
        <f>IF('Customer Data entry'!J276="","",'Customer Data entry'!J276)</f>
        <v/>
      </c>
      <c r="AA275" s="85" t="str">
        <f>IF('Customer Data entry'!S276="","",'Customer Data entry'!S276)</f>
        <v/>
      </c>
      <c r="AB275" s="85" t="str">
        <f>IF('Customer Data entry'!AF276="","",'Customer Data entry'!AF276)</f>
        <v/>
      </c>
    </row>
    <row r="276" spans="2:28" x14ac:dyDescent="0.25">
      <c r="B276" s="85" t="str">
        <f>IF('Vendor Data entry'!B277="","",'Vendor Data entry'!B277)</f>
        <v/>
      </c>
      <c r="C276" s="85" t="str">
        <f>IF('Vendor Data entry'!V277="","",'Vendor Data entry'!V277)</f>
        <v/>
      </c>
      <c r="D276" s="85" t="str">
        <f>IF('Vendor Data entry'!W277="","",'Vendor Data entry'!W277)</f>
        <v/>
      </c>
      <c r="E276" s="85" t="str">
        <f>IF('Vendor Data entry'!AX277="","",'Vendor Data entry'!AX277)</f>
        <v/>
      </c>
      <c r="F276" s="85" t="str">
        <f>IF('Vendor Data entry'!AY277="","",'Vendor Data entry'!AY277)</f>
        <v/>
      </c>
      <c r="G276" s="85" t="str">
        <f>IF('Vendor Data entry'!BT277="","",'Vendor Data entry'!BT277)</f>
        <v/>
      </c>
      <c r="H276" s="85" t="str">
        <f>IF('Vendor Data entry'!BU277="","",'Vendor Data entry'!BU277)</f>
        <v/>
      </c>
      <c r="I276" s="85" t="str">
        <f>IF('Vendor Data entry'!CE277="","",'Vendor Data entry'!CE277)</f>
        <v/>
      </c>
      <c r="J276" s="85" t="str">
        <f>IF('Vendor Data entry'!CM277="","",'Vendor Data entry'!CM277)</f>
        <v/>
      </c>
      <c r="U276" s="85" t="str">
        <f>IF('External Stak. data entry'!D277="","",'External Stak. data entry'!D277)</f>
        <v/>
      </c>
      <c r="V276" s="85" t="str">
        <f>IF('External Stak. data entry'!E277="","",'External Stak. data entry'!E277)</f>
        <v/>
      </c>
      <c r="W276" s="85" t="str">
        <f>IF('External Stak. data entry'!F277="","",'External Stak. data entry'!F277)</f>
        <v/>
      </c>
      <c r="X276" s="85" t="str">
        <f>IF('External Stak. data entry'!G277="","",'External Stak. data entry'!G277)</f>
        <v/>
      </c>
      <c r="Y276" s="85" t="str">
        <f>IF('External Stak. data entry'!T277="","",'External Stak. data entry'!T277)</f>
        <v/>
      </c>
      <c r="Z276" s="85" t="str">
        <f>IF('Customer Data entry'!J277="","",'Customer Data entry'!J277)</f>
        <v/>
      </c>
      <c r="AA276" s="85" t="str">
        <f>IF('Customer Data entry'!S277="","",'Customer Data entry'!S277)</f>
        <v/>
      </c>
      <c r="AB276" s="85" t="str">
        <f>IF('Customer Data entry'!AF277="","",'Customer Data entry'!AF277)</f>
        <v/>
      </c>
    </row>
    <row r="277" spans="2:28" x14ac:dyDescent="0.25">
      <c r="B277" s="85" t="str">
        <f>IF('Vendor Data entry'!B278="","",'Vendor Data entry'!B278)</f>
        <v/>
      </c>
      <c r="C277" s="85" t="str">
        <f>IF('Vendor Data entry'!V278="","",'Vendor Data entry'!V278)</f>
        <v/>
      </c>
      <c r="D277" s="85" t="str">
        <f>IF('Vendor Data entry'!W278="","",'Vendor Data entry'!W278)</f>
        <v/>
      </c>
      <c r="E277" s="85" t="str">
        <f>IF('Vendor Data entry'!AX278="","",'Vendor Data entry'!AX278)</f>
        <v/>
      </c>
      <c r="F277" s="85" t="str">
        <f>IF('Vendor Data entry'!AY278="","",'Vendor Data entry'!AY278)</f>
        <v/>
      </c>
      <c r="G277" s="85" t="str">
        <f>IF('Vendor Data entry'!BT278="","",'Vendor Data entry'!BT278)</f>
        <v/>
      </c>
      <c r="H277" s="85" t="str">
        <f>IF('Vendor Data entry'!BU278="","",'Vendor Data entry'!BU278)</f>
        <v/>
      </c>
      <c r="I277" s="85" t="str">
        <f>IF('Vendor Data entry'!CE278="","",'Vendor Data entry'!CE278)</f>
        <v/>
      </c>
      <c r="J277" s="85" t="str">
        <f>IF('Vendor Data entry'!CM278="","",'Vendor Data entry'!CM278)</f>
        <v/>
      </c>
      <c r="U277" s="85" t="str">
        <f>IF('External Stak. data entry'!D278="","",'External Stak. data entry'!D278)</f>
        <v/>
      </c>
      <c r="V277" s="85" t="str">
        <f>IF('External Stak. data entry'!E278="","",'External Stak. data entry'!E278)</f>
        <v/>
      </c>
      <c r="W277" s="85" t="str">
        <f>IF('External Stak. data entry'!F278="","",'External Stak. data entry'!F278)</f>
        <v/>
      </c>
      <c r="X277" s="85" t="str">
        <f>IF('External Stak. data entry'!G278="","",'External Stak. data entry'!G278)</f>
        <v/>
      </c>
      <c r="Y277" s="85" t="str">
        <f>IF('External Stak. data entry'!T278="","",'External Stak. data entry'!T278)</f>
        <v/>
      </c>
      <c r="Z277" s="85" t="str">
        <f>IF('Customer Data entry'!J278="","",'Customer Data entry'!J278)</f>
        <v/>
      </c>
      <c r="AA277" s="85" t="str">
        <f>IF('Customer Data entry'!S278="","",'Customer Data entry'!S278)</f>
        <v/>
      </c>
      <c r="AB277" s="85" t="str">
        <f>IF('Customer Data entry'!AF278="","",'Customer Data entry'!AF278)</f>
        <v/>
      </c>
    </row>
    <row r="278" spans="2:28" x14ac:dyDescent="0.25">
      <c r="B278" s="85" t="str">
        <f>IF('Vendor Data entry'!B279="","",'Vendor Data entry'!B279)</f>
        <v/>
      </c>
      <c r="C278" s="85" t="str">
        <f>IF('Vendor Data entry'!V279="","",'Vendor Data entry'!V279)</f>
        <v/>
      </c>
      <c r="D278" s="85" t="str">
        <f>IF('Vendor Data entry'!W279="","",'Vendor Data entry'!W279)</f>
        <v/>
      </c>
      <c r="E278" s="85" t="str">
        <f>IF('Vendor Data entry'!AX279="","",'Vendor Data entry'!AX279)</f>
        <v/>
      </c>
      <c r="F278" s="85" t="str">
        <f>IF('Vendor Data entry'!AY279="","",'Vendor Data entry'!AY279)</f>
        <v/>
      </c>
      <c r="G278" s="85" t="str">
        <f>IF('Vendor Data entry'!BT279="","",'Vendor Data entry'!BT279)</f>
        <v/>
      </c>
      <c r="H278" s="85" t="str">
        <f>IF('Vendor Data entry'!BU279="","",'Vendor Data entry'!BU279)</f>
        <v/>
      </c>
      <c r="I278" s="85" t="str">
        <f>IF('Vendor Data entry'!CE279="","",'Vendor Data entry'!CE279)</f>
        <v/>
      </c>
      <c r="J278" s="85" t="str">
        <f>IF('Vendor Data entry'!CM279="","",'Vendor Data entry'!CM279)</f>
        <v/>
      </c>
      <c r="U278" s="85" t="str">
        <f>IF('External Stak. data entry'!D279="","",'External Stak. data entry'!D279)</f>
        <v/>
      </c>
      <c r="V278" s="85" t="str">
        <f>IF('External Stak. data entry'!E279="","",'External Stak. data entry'!E279)</f>
        <v/>
      </c>
      <c r="W278" s="85" t="str">
        <f>IF('External Stak. data entry'!F279="","",'External Stak. data entry'!F279)</f>
        <v/>
      </c>
      <c r="X278" s="85" t="str">
        <f>IF('External Stak. data entry'!G279="","",'External Stak. data entry'!G279)</f>
        <v/>
      </c>
      <c r="Y278" s="85" t="str">
        <f>IF('External Stak. data entry'!T279="","",'External Stak. data entry'!T279)</f>
        <v/>
      </c>
      <c r="Z278" s="85" t="str">
        <f>IF('Customer Data entry'!J279="","",'Customer Data entry'!J279)</f>
        <v/>
      </c>
      <c r="AA278" s="85" t="str">
        <f>IF('Customer Data entry'!S279="","",'Customer Data entry'!S279)</f>
        <v/>
      </c>
      <c r="AB278" s="85" t="str">
        <f>IF('Customer Data entry'!AF279="","",'Customer Data entry'!AF279)</f>
        <v/>
      </c>
    </row>
    <row r="279" spans="2:28" x14ac:dyDescent="0.25">
      <c r="B279" s="85" t="str">
        <f>IF('Vendor Data entry'!B280="","",'Vendor Data entry'!B280)</f>
        <v/>
      </c>
      <c r="C279" s="85" t="str">
        <f>IF('Vendor Data entry'!V280="","",'Vendor Data entry'!V280)</f>
        <v/>
      </c>
      <c r="D279" s="85" t="str">
        <f>IF('Vendor Data entry'!W280="","",'Vendor Data entry'!W280)</f>
        <v/>
      </c>
      <c r="E279" s="85" t="str">
        <f>IF('Vendor Data entry'!AX280="","",'Vendor Data entry'!AX280)</f>
        <v/>
      </c>
      <c r="F279" s="85" t="str">
        <f>IF('Vendor Data entry'!AY280="","",'Vendor Data entry'!AY280)</f>
        <v/>
      </c>
      <c r="G279" s="85" t="str">
        <f>IF('Vendor Data entry'!BT280="","",'Vendor Data entry'!BT280)</f>
        <v/>
      </c>
      <c r="H279" s="85" t="str">
        <f>IF('Vendor Data entry'!BU280="","",'Vendor Data entry'!BU280)</f>
        <v/>
      </c>
      <c r="I279" s="85" t="str">
        <f>IF('Vendor Data entry'!CE280="","",'Vendor Data entry'!CE280)</f>
        <v/>
      </c>
      <c r="J279" s="85" t="str">
        <f>IF('Vendor Data entry'!CM280="","",'Vendor Data entry'!CM280)</f>
        <v/>
      </c>
      <c r="U279" s="85" t="str">
        <f>IF('External Stak. data entry'!D280="","",'External Stak. data entry'!D280)</f>
        <v/>
      </c>
      <c r="V279" s="85" t="str">
        <f>IF('External Stak. data entry'!E280="","",'External Stak. data entry'!E280)</f>
        <v/>
      </c>
      <c r="W279" s="85" t="str">
        <f>IF('External Stak. data entry'!F280="","",'External Stak. data entry'!F280)</f>
        <v/>
      </c>
      <c r="X279" s="85" t="str">
        <f>IF('External Stak. data entry'!G280="","",'External Stak. data entry'!G280)</f>
        <v/>
      </c>
      <c r="Y279" s="85" t="str">
        <f>IF('External Stak. data entry'!T280="","",'External Stak. data entry'!T280)</f>
        <v/>
      </c>
      <c r="Z279" s="85" t="str">
        <f>IF('Customer Data entry'!J280="","",'Customer Data entry'!J280)</f>
        <v/>
      </c>
      <c r="AA279" s="85" t="str">
        <f>IF('Customer Data entry'!S280="","",'Customer Data entry'!S280)</f>
        <v/>
      </c>
      <c r="AB279" s="85" t="str">
        <f>IF('Customer Data entry'!AF280="","",'Customer Data entry'!AF280)</f>
        <v/>
      </c>
    </row>
    <row r="280" spans="2:28" x14ac:dyDescent="0.25">
      <c r="B280" s="85" t="str">
        <f>IF('Vendor Data entry'!B281="","",'Vendor Data entry'!B281)</f>
        <v/>
      </c>
      <c r="C280" s="85" t="str">
        <f>IF('Vendor Data entry'!V281="","",'Vendor Data entry'!V281)</f>
        <v/>
      </c>
      <c r="D280" s="85" t="str">
        <f>IF('Vendor Data entry'!W281="","",'Vendor Data entry'!W281)</f>
        <v/>
      </c>
      <c r="E280" s="85" t="str">
        <f>IF('Vendor Data entry'!AX281="","",'Vendor Data entry'!AX281)</f>
        <v/>
      </c>
      <c r="F280" s="85" t="str">
        <f>IF('Vendor Data entry'!AY281="","",'Vendor Data entry'!AY281)</f>
        <v/>
      </c>
      <c r="G280" s="85" t="str">
        <f>IF('Vendor Data entry'!BT281="","",'Vendor Data entry'!BT281)</f>
        <v/>
      </c>
      <c r="H280" s="85" t="str">
        <f>IF('Vendor Data entry'!BU281="","",'Vendor Data entry'!BU281)</f>
        <v/>
      </c>
      <c r="I280" s="85" t="str">
        <f>IF('Vendor Data entry'!CE281="","",'Vendor Data entry'!CE281)</f>
        <v/>
      </c>
      <c r="J280" s="85" t="str">
        <f>IF('Vendor Data entry'!CM281="","",'Vendor Data entry'!CM281)</f>
        <v/>
      </c>
      <c r="U280" s="85" t="str">
        <f>IF('External Stak. data entry'!D281="","",'External Stak. data entry'!D281)</f>
        <v/>
      </c>
      <c r="V280" s="85" t="str">
        <f>IF('External Stak. data entry'!E281="","",'External Stak. data entry'!E281)</f>
        <v/>
      </c>
      <c r="W280" s="85" t="str">
        <f>IF('External Stak. data entry'!F281="","",'External Stak. data entry'!F281)</f>
        <v/>
      </c>
      <c r="X280" s="85" t="str">
        <f>IF('External Stak. data entry'!G281="","",'External Stak. data entry'!G281)</f>
        <v/>
      </c>
      <c r="Y280" s="85" t="str">
        <f>IF('External Stak. data entry'!T281="","",'External Stak. data entry'!T281)</f>
        <v/>
      </c>
      <c r="Z280" s="85" t="str">
        <f>IF('Customer Data entry'!J281="","",'Customer Data entry'!J281)</f>
        <v/>
      </c>
      <c r="AA280" s="85" t="str">
        <f>IF('Customer Data entry'!S281="","",'Customer Data entry'!S281)</f>
        <v/>
      </c>
      <c r="AB280" s="85" t="str">
        <f>IF('Customer Data entry'!AF281="","",'Customer Data entry'!AF281)</f>
        <v/>
      </c>
    </row>
    <row r="281" spans="2:28" x14ac:dyDescent="0.25">
      <c r="B281" s="85" t="str">
        <f>IF('Vendor Data entry'!B282="","",'Vendor Data entry'!B282)</f>
        <v/>
      </c>
      <c r="C281" s="85" t="str">
        <f>IF('Vendor Data entry'!V282="","",'Vendor Data entry'!V282)</f>
        <v/>
      </c>
      <c r="D281" s="85" t="str">
        <f>IF('Vendor Data entry'!W282="","",'Vendor Data entry'!W282)</f>
        <v/>
      </c>
      <c r="E281" s="85" t="str">
        <f>IF('Vendor Data entry'!AX282="","",'Vendor Data entry'!AX282)</f>
        <v/>
      </c>
      <c r="F281" s="85" t="str">
        <f>IF('Vendor Data entry'!AY282="","",'Vendor Data entry'!AY282)</f>
        <v/>
      </c>
      <c r="G281" s="85" t="str">
        <f>IF('Vendor Data entry'!BT282="","",'Vendor Data entry'!BT282)</f>
        <v/>
      </c>
      <c r="H281" s="85" t="str">
        <f>IF('Vendor Data entry'!BU282="","",'Vendor Data entry'!BU282)</f>
        <v/>
      </c>
      <c r="I281" s="85" t="str">
        <f>IF('Vendor Data entry'!CE282="","",'Vendor Data entry'!CE282)</f>
        <v/>
      </c>
      <c r="J281" s="85" t="str">
        <f>IF('Vendor Data entry'!CM282="","",'Vendor Data entry'!CM282)</f>
        <v/>
      </c>
      <c r="U281" s="85" t="str">
        <f>IF('External Stak. data entry'!D282="","",'External Stak. data entry'!D282)</f>
        <v/>
      </c>
      <c r="V281" s="85" t="str">
        <f>IF('External Stak. data entry'!E282="","",'External Stak. data entry'!E282)</f>
        <v/>
      </c>
      <c r="W281" s="85" t="str">
        <f>IF('External Stak. data entry'!F282="","",'External Stak. data entry'!F282)</f>
        <v/>
      </c>
      <c r="X281" s="85" t="str">
        <f>IF('External Stak. data entry'!G282="","",'External Stak. data entry'!G282)</f>
        <v/>
      </c>
      <c r="Y281" s="85" t="str">
        <f>IF('External Stak. data entry'!T282="","",'External Stak. data entry'!T282)</f>
        <v/>
      </c>
      <c r="Z281" s="85" t="str">
        <f>IF('Customer Data entry'!J282="","",'Customer Data entry'!J282)</f>
        <v/>
      </c>
      <c r="AA281" s="85" t="str">
        <f>IF('Customer Data entry'!S282="","",'Customer Data entry'!S282)</f>
        <v/>
      </c>
      <c r="AB281" s="85" t="str">
        <f>IF('Customer Data entry'!AF282="","",'Customer Data entry'!AF282)</f>
        <v/>
      </c>
    </row>
    <row r="282" spans="2:28" x14ac:dyDescent="0.25">
      <c r="B282" s="85" t="str">
        <f>IF('Vendor Data entry'!B283="","",'Vendor Data entry'!B283)</f>
        <v/>
      </c>
      <c r="C282" s="85" t="str">
        <f>IF('Vendor Data entry'!V283="","",'Vendor Data entry'!V283)</f>
        <v/>
      </c>
      <c r="D282" s="85" t="str">
        <f>IF('Vendor Data entry'!W283="","",'Vendor Data entry'!W283)</f>
        <v/>
      </c>
      <c r="E282" s="85" t="str">
        <f>IF('Vendor Data entry'!AX283="","",'Vendor Data entry'!AX283)</f>
        <v/>
      </c>
      <c r="F282" s="85" t="str">
        <f>IF('Vendor Data entry'!AY283="","",'Vendor Data entry'!AY283)</f>
        <v/>
      </c>
      <c r="G282" s="85" t="str">
        <f>IF('Vendor Data entry'!BT283="","",'Vendor Data entry'!BT283)</f>
        <v/>
      </c>
      <c r="H282" s="85" t="str">
        <f>IF('Vendor Data entry'!BU283="","",'Vendor Data entry'!BU283)</f>
        <v/>
      </c>
      <c r="I282" s="85" t="str">
        <f>IF('Vendor Data entry'!CE283="","",'Vendor Data entry'!CE283)</f>
        <v/>
      </c>
      <c r="J282" s="85" t="str">
        <f>IF('Vendor Data entry'!CM283="","",'Vendor Data entry'!CM283)</f>
        <v/>
      </c>
      <c r="U282" s="85" t="str">
        <f>IF('External Stak. data entry'!D283="","",'External Stak. data entry'!D283)</f>
        <v/>
      </c>
      <c r="V282" s="85" t="str">
        <f>IF('External Stak. data entry'!E283="","",'External Stak. data entry'!E283)</f>
        <v/>
      </c>
      <c r="W282" s="85" t="str">
        <f>IF('External Stak. data entry'!F283="","",'External Stak. data entry'!F283)</f>
        <v/>
      </c>
      <c r="X282" s="85" t="str">
        <f>IF('External Stak. data entry'!G283="","",'External Stak. data entry'!G283)</f>
        <v/>
      </c>
      <c r="Y282" s="85" t="str">
        <f>IF('External Stak. data entry'!T283="","",'External Stak. data entry'!T283)</f>
        <v/>
      </c>
      <c r="Z282" s="85" t="str">
        <f>IF('Customer Data entry'!J283="","",'Customer Data entry'!J283)</f>
        <v/>
      </c>
      <c r="AA282" s="85" t="str">
        <f>IF('Customer Data entry'!S283="","",'Customer Data entry'!S283)</f>
        <v/>
      </c>
      <c r="AB282" s="85" t="str">
        <f>IF('Customer Data entry'!AF283="","",'Customer Data entry'!AF283)</f>
        <v/>
      </c>
    </row>
    <row r="283" spans="2:28" x14ac:dyDescent="0.25">
      <c r="B283" s="85" t="str">
        <f>IF('Vendor Data entry'!B284="","",'Vendor Data entry'!B284)</f>
        <v/>
      </c>
      <c r="C283" s="85" t="str">
        <f>IF('Vendor Data entry'!V284="","",'Vendor Data entry'!V284)</f>
        <v/>
      </c>
      <c r="D283" s="85" t="str">
        <f>IF('Vendor Data entry'!W284="","",'Vendor Data entry'!W284)</f>
        <v/>
      </c>
      <c r="E283" s="85" t="str">
        <f>IF('Vendor Data entry'!AX284="","",'Vendor Data entry'!AX284)</f>
        <v/>
      </c>
      <c r="F283" s="85" t="str">
        <f>IF('Vendor Data entry'!AY284="","",'Vendor Data entry'!AY284)</f>
        <v/>
      </c>
      <c r="G283" s="85" t="str">
        <f>IF('Vendor Data entry'!BT284="","",'Vendor Data entry'!BT284)</f>
        <v/>
      </c>
      <c r="H283" s="85" t="str">
        <f>IF('Vendor Data entry'!BU284="","",'Vendor Data entry'!BU284)</f>
        <v/>
      </c>
      <c r="I283" s="85" t="str">
        <f>IF('Vendor Data entry'!CE284="","",'Vendor Data entry'!CE284)</f>
        <v/>
      </c>
      <c r="J283" s="85" t="str">
        <f>IF('Vendor Data entry'!CM284="","",'Vendor Data entry'!CM284)</f>
        <v/>
      </c>
      <c r="U283" s="85" t="str">
        <f>IF('External Stak. data entry'!D284="","",'External Stak. data entry'!D284)</f>
        <v/>
      </c>
      <c r="V283" s="85" t="str">
        <f>IF('External Stak. data entry'!E284="","",'External Stak. data entry'!E284)</f>
        <v/>
      </c>
      <c r="W283" s="85" t="str">
        <f>IF('External Stak. data entry'!F284="","",'External Stak. data entry'!F284)</f>
        <v/>
      </c>
      <c r="X283" s="85" t="str">
        <f>IF('External Stak. data entry'!G284="","",'External Stak. data entry'!G284)</f>
        <v/>
      </c>
      <c r="Y283" s="85" t="str">
        <f>IF('External Stak. data entry'!T284="","",'External Stak. data entry'!T284)</f>
        <v/>
      </c>
      <c r="Z283" s="85" t="str">
        <f>IF('Customer Data entry'!J284="","",'Customer Data entry'!J284)</f>
        <v/>
      </c>
      <c r="AA283" s="85" t="str">
        <f>IF('Customer Data entry'!S284="","",'Customer Data entry'!S284)</f>
        <v/>
      </c>
      <c r="AB283" s="85" t="str">
        <f>IF('Customer Data entry'!AF284="","",'Customer Data entry'!AF284)</f>
        <v/>
      </c>
    </row>
    <row r="284" spans="2:28" x14ac:dyDescent="0.25">
      <c r="B284" s="85" t="str">
        <f>IF('Vendor Data entry'!B285="","",'Vendor Data entry'!B285)</f>
        <v/>
      </c>
      <c r="C284" s="85" t="str">
        <f>IF('Vendor Data entry'!V285="","",'Vendor Data entry'!V285)</f>
        <v/>
      </c>
      <c r="D284" s="85" t="str">
        <f>IF('Vendor Data entry'!W285="","",'Vendor Data entry'!W285)</f>
        <v/>
      </c>
      <c r="E284" s="85" t="str">
        <f>IF('Vendor Data entry'!AX285="","",'Vendor Data entry'!AX285)</f>
        <v/>
      </c>
      <c r="F284" s="85" t="str">
        <f>IF('Vendor Data entry'!AY285="","",'Vendor Data entry'!AY285)</f>
        <v/>
      </c>
      <c r="G284" s="85" t="str">
        <f>IF('Vendor Data entry'!BT285="","",'Vendor Data entry'!BT285)</f>
        <v/>
      </c>
      <c r="H284" s="85" t="str">
        <f>IF('Vendor Data entry'!BU285="","",'Vendor Data entry'!BU285)</f>
        <v/>
      </c>
      <c r="I284" s="85" t="str">
        <f>IF('Vendor Data entry'!CE285="","",'Vendor Data entry'!CE285)</f>
        <v/>
      </c>
      <c r="J284" s="85" t="str">
        <f>IF('Vendor Data entry'!CM285="","",'Vendor Data entry'!CM285)</f>
        <v/>
      </c>
      <c r="U284" s="85" t="str">
        <f>IF('External Stak. data entry'!D285="","",'External Stak. data entry'!D285)</f>
        <v/>
      </c>
      <c r="V284" s="85" t="str">
        <f>IF('External Stak. data entry'!E285="","",'External Stak. data entry'!E285)</f>
        <v/>
      </c>
      <c r="W284" s="85" t="str">
        <f>IF('External Stak. data entry'!F285="","",'External Stak. data entry'!F285)</f>
        <v/>
      </c>
      <c r="X284" s="85" t="str">
        <f>IF('External Stak. data entry'!G285="","",'External Stak. data entry'!G285)</f>
        <v/>
      </c>
      <c r="Y284" s="85" t="str">
        <f>IF('External Stak. data entry'!T285="","",'External Stak. data entry'!T285)</f>
        <v/>
      </c>
      <c r="Z284" s="85" t="str">
        <f>IF('Customer Data entry'!J285="","",'Customer Data entry'!J285)</f>
        <v/>
      </c>
      <c r="AA284" s="85" t="str">
        <f>IF('Customer Data entry'!S285="","",'Customer Data entry'!S285)</f>
        <v/>
      </c>
      <c r="AB284" s="85" t="str">
        <f>IF('Customer Data entry'!AF285="","",'Customer Data entry'!AF285)</f>
        <v/>
      </c>
    </row>
    <row r="285" spans="2:28" x14ac:dyDescent="0.25">
      <c r="B285" s="85" t="str">
        <f>IF('Vendor Data entry'!B286="","",'Vendor Data entry'!B286)</f>
        <v/>
      </c>
      <c r="C285" s="85" t="str">
        <f>IF('Vendor Data entry'!V286="","",'Vendor Data entry'!V286)</f>
        <v/>
      </c>
      <c r="D285" s="85" t="str">
        <f>IF('Vendor Data entry'!W286="","",'Vendor Data entry'!W286)</f>
        <v/>
      </c>
      <c r="E285" s="85" t="str">
        <f>IF('Vendor Data entry'!AX286="","",'Vendor Data entry'!AX286)</f>
        <v/>
      </c>
      <c r="F285" s="85" t="str">
        <f>IF('Vendor Data entry'!AY286="","",'Vendor Data entry'!AY286)</f>
        <v/>
      </c>
      <c r="G285" s="85" t="str">
        <f>IF('Vendor Data entry'!BT286="","",'Vendor Data entry'!BT286)</f>
        <v/>
      </c>
      <c r="H285" s="85" t="str">
        <f>IF('Vendor Data entry'!BU286="","",'Vendor Data entry'!BU286)</f>
        <v/>
      </c>
      <c r="I285" s="85" t="str">
        <f>IF('Vendor Data entry'!CE286="","",'Vendor Data entry'!CE286)</f>
        <v/>
      </c>
      <c r="J285" s="85" t="str">
        <f>IF('Vendor Data entry'!CM286="","",'Vendor Data entry'!CM286)</f>
        <v/>
      </c>
      <c r="U285" s="85" t="str">
        <f>IF('External Stak. data entry'!D286="","",'External Stak. data entry'!D286)</f>
        <v/>
      </c>
      <c r="V285" s="85" t="str">
        <f>IF('External Stak. data entry'!E286="","",'External Stak. data entry'!E286)</f>
        <v/>
      </c>
      <c r="W285" s="85" t="str">
        <f>IF('External Stak. data entry'!F286="","",'External Stak. data entry'!F286)</f>
        <v/>
      </c>
      <c r="X285" s="85" t="str">
        <f>IF('External Stak. data entry'!G286="","",'External Stak. data entry'!G286)</f>
        <v/>
      </c>
      <c r="Y285" s="85" t="str">
        <f>IF('External Stak. data entry'!T286="","",'External Stak. data entry'!T286)</f>
        <v/>
      </c>
      <c r="Z285" s="85" t="str">
        <f>IF('Customer Data entry'!J286="","",'Customer Data entry'!J286)</f>
        <v/>
      </c>
      <c r="AA285" s="85" t="str">
        <f>IF('Customer Data entry'!S286="","",'Customer Data entry'!S286)</f>
        <v/>
      </c>
      <c r="AB285" s="85" t="str">
        <f>IF('Customer Data entry'!AF286="","",'Customer Data entry'!AF286)</f>
        <v/>
      </c>
    </row>
    <row r="286" spans="2:28" x14ac:dyDescent="0.25">
      <c r="B286" s="85" t="str">
        <f>IF('Vendor Data entry'!B287="","",'Vendor Data entry'!B287)</f>
        <v/>
      </c>
      <c r="C286" s="85" t="str">
        <f>IF('Vendor Data entry'!V287="","",'Vendor Data entry'!V287)</f>
        <v/>
      </c>
      <c r="D286" s="85" t="str">
        <f>IF('Vendor Data entry'!W287="","",'Vendor Data entry'!W287)</f>
        <v/>
      </c>
      <c r="E286" s="85" t="str">
        <f>IF('Vendor Data entry'!AX287="","",'Vendor Data entry'!AX287)</f>
        <v/>
      </c>
      <c r="F286" s="85" t="str">
        <f>IF('Vendor Data entry'!AY287="","",'Vendor Data entry'!AY287)</f>
        <v/>
      </c>
      <c r="G286" s="85" t="str">
        <f>IF('Vendor Data entry'!BT287="","",'Vendor Data entry'!BT287)</f>
        <v/>
      </c>
      <c r="H286" s="85" t="str">
        <f>IF('Vendor Data entry'!BU287="","",'Vendor Data entry'!BU287)</f>
        <v/>
      </c>
      <c r="I286" s="85" t="str">
        <f>IF('Vendor Data entry'!CE287="","",'Vendor Data entry'!CE287)</f>
        <v/>
      </c>
      <c r="J286" s="85" t="str">
        <f>IF('Vendor Data entry'!CM287="","",'Vendor Data entry'!CM287)</f>
        <v/>
      </c>
      <c r="U286" s="85" t="str">
        <f>IF('External Stak. data entry'!D287="","",'External Stak. data entry'!D287)</f>
        <v/>
      </c>
      <c r="V286" s="85" t="str">
        <f>IF('External Stak. data entry'!E287="","",'External Stak. data entry'!E287)</f>
        <v/>
      </c>
      <c r="W286" s="85" t="str">
        <f>IF('External Stak. data entry'!F287="","",'External Stak. data entry'!F287)</f>
        <v/>
      </c>
      <c r="X286" s="85" t="str">
        <f>IF('External Stak. data entry'!G287="","",'External Stak. data entry'!G287)</f>
        <v/>
      </c>
      <c r="Y286" s="85" t="str">
        <f>IF('External Stak. data entry'!T287="","",'External Stak. data entry'!T287)</f>
        <v/>
      </c>
      <c r="Z286" s="85" t="str">
        <f>IF('Customer Data entry'!J287="","",'Customer Data entry'!J287)</f>
        <v/>
      </c>
      <c r="AA286" s="85" t="str">
        <f>IF('Customer Data entry'!S287="","",'Customer Data entry'!S287)</f>
        <v/>
      </c>
      <c r="AB286" s="85" t="str">
        <f>IF('Customer Data entry'!AF287="","",'Customer Data entry'!AF287)</f>
        <v/>
      </c>
    </row>
    <row r="287" spans="2:28" x14ac:dyDescent="0.25">
      <c r="B287" s="85" t="str">
        <f>IF('Vendor Data entry'!B288="","",'Vendor Data entry'!B288)</f>
        <v/>
      </c>
      <c r="C287" s="85" t="str">
        <f>IF('Vendor Data entry'!V288="","",'Vendor Data entry'!V288)</f>
        <v/>
      </c>
      <c r="D287" s="85" t="str">
        <f>IF('Vendor Data entry'!W288="","",'Vendor Data entry'!W288)</f>
        <v/>
      </c>
      <c r="E287" s="85" t="str">
        <f>IF('Vendor Data entry'!AX288="","",'Vendor Data entry'!AX288)</f>
        <v/>
      </c>
      <c r="F287" s="85" t="str">
        <f>IF('Vendor Data entry'!AY288="","",'Vendor Data entry'!AY288)</f>
        <v/>
      </c>
      <c r="G287" s="85" t="str">
        <f>IF('Vendor Data entry'!BT288="","",'Vendor Data entry'!BT288)</f>
        <v/>
      </c>
      <c r="H287" s="85" t="str">
        <f>IF('Vendor Data entry'!BU288="","",'Vendor Data entry'!BU288)</f>
        <v/>
      </c>
      <c r="I287" s="85" t="str">
        <f>IF('Vendor Data entry'!CE288="","",'Vendor Data entry'!CE288)</f>
        <v/>
      </c>
      <c r="J287" s="85" t="str">
        <f>IF('Vendor Data entry'!CM288="","",'Vendor Data entry'!CM288)</f>
        <v/>
      </c>
      <c r="U287" s="85" t="str">
        <f>IF('External Stak. data entry'!D288="","",'External Stak. data entry'!D288)</f>
        <v/>
      </c>
      <c r="V287" s="85" t="str">
        <f>IF('External Stak. data entry'!E288="","",'External Stak. data entry'!E288)</f>
        <v/>
      </c>
      <c r="W287" s="85" t="str">
        <f>IF('External Stak. data entry'!F288="","",'External Stak. data entry'!F288)</f>
        <v/>
      </c>
      <c r="X287" s="85" t="str">
        <f>IF('External Stak. data entry'!G288="","",'External Stak. data entry'!G288)</f>
        <v/>
      </c>
      <c r="Y287" s="85" t="str">
        <f>IF('External Stak. data entry'!T288="","",'External Stak. data entry'!T288)</f>
        <v/>
      </c>
      <c r="Z287" s="85" t="str">
        <f>IF('Customer Data entry'!J288="","",'Customer Data entry'!J288)</f>
        <v/>
      </c>
      <c r="AA287" s="85" t="str">
        <f>IF('Customer Data entry'!S288="","",'Customer Data entry'!S288)</f>
        <v/>
      </c>
      <c r="AB287" s="85" t="str">
        <f>IF('Customer Data entry'!AF288="","",'Customer Data entry'!AF288)</f>
        <v/>
      </c>
    </row>
    <row r="288" spans="2:28" x14ac:dyDescent="0.25">
      <c r="B288" s="85" t="str">
        <f>IF('Vendor Data entry'!B289="","",'Vendor Data entry'!B289)</f>
        <v/>
      </c>
      <c r="C288" s="85" t="str">
        <f>IF('Vendor Data entry'!V289="","",'Vendor Data entry'!V289)</f>
        <v/>
      </c>
      <c r="D288" s="85" t="str">
        <f>IF('Vendor Data entry'!W289="","",'Vendor Data entry'!W289)</f>
        <v/>
      </c>
      <c r="E288" s="85" t="str">
        <f>IF('Vendor Data entry'!AX289="","",'Vendor Data entry'!AX289)</f>
        <v/>
      </c>
      <c r="F288" s="85" t="str">
        <f>IF('Vendor Data entry'!AY289="","",'Vendor Data entry'!AY289)</f>
        <v/>
      </c>
      <c r="G288" s="85" t="str">
        <f>IF('Vendor Data entry'!BT289="","",'Vendor Data entry'!BT289)</f>
        <v/>
      </c>
      <c r="H288" s="85" t="str">
        <f>IF('Vendor Data entry'!BU289="","",'Vendor Data entry'!BU289)</f>
        <v/>
      </c>
      <c r="I288" s="85" t="str">
        <f>IF('Vendor Data entry'!CE289="","",'Vendor Data entry'!CE289)</f>
        <v/>
      </c>
      <c r="J288" s="85" t="str">
        <f>IF('Vendor Data entry'!CM289="","",'Vendor Data entry'!CM289)</f>
        <v/>
      </c>
      <c r="U288" s="85" t="str">
        <f>IF('External Stak. data entry'!D289="","",'External Stak. data entry'!D289)</f>
        <v/>
      </c>
      <c r="V288" s="85" t="str">
        <f>IF('External Stak. data entry'!E289="","",'External Stak. data entry'!E289)</f>
        <v/>
      </c>
      <c r="W288" s="85" t="str">
        <f>IF('External Stak. data entry'!F289="","",'External Stak. data entry'!F289)</f>
        <v/>
      </c>
      <c r="X288" s="85" t="str">
        <f>IF('External Stak. data entry'!G289="","",'External Stak. data entry'!G289)</f>
        <v/>
      </c>
      <c r="Y288" s="85" t="str">
        <f>IF('External Stak. data entry'!T289="","",'External Stak. data entry'!T289)</f>
        <v/>
      </c>
      <c r="Z288" s="85" t="str">
        <f>IF('Customer Data entry'!J289="","",'Customer Data entry'!J289)</f>
        <v/>
      </c>
      <c r="AA288" s="85" t="str">
        <f>IF('Customer Data entry'!S289="","",'Customer Data entry'!S289)</f>
        <v/>
      </c>
      <c r="AB288" s="85" t="str">
        <f>IF('Customer Data entry'!AF289="","",'Customer Data entry'!AF289)</f>
        <v/>
      </c>
    </row>
    <row r="289" spans="2:28" x14ac:dyDescent="0.25">
      <c r="B289" s="85" t="str">
        <f>IF('Vendor Data entry'!B290="","",'Vendor Data entry'!B290)</f>
        <v/>
      </c>
      <c r="C289" s="85" t="str">
        <f>IF('Vendor Data entry'!V290="","",'Vendor Data entry'!V290)</f>
        <v/>
      </c>
      <c r="D289" s="85" t="str">
        <f>IF('Vendor Data entry'!W290="","",'Vendor Data entry'!W290)</f>
        <v/>
      </c>
      <c r="E289" s="85" t="str">
        <f>IF('Vendor Data entry'!AX290="","",'Vendor Data entry'!AX290)</f>
        <v/>
      </c>
      <c r="F289" s="85" t="str">
        <f>IF('Vendor Data entry'!AY290="","",'Vendor Data entry'!AY290)</f>
        <v/>
      </c>
      <c r="G289" s="85" t="str">
        <f>IF('Vendor Data entry'!BT290="","",'Vendor Data entry'!BT290)</f>
        <v/>
      </c>
      <c r="H289" s="85" t="str">
        <f>IF('Vendor Data entry'!BU290="","",'Vendor Data entry'!BU290)</f>
        <v/>
      </c>
      <c r="I289" s="85" t="str">
        <f>IF('Vendor Data entry'!CE290="","",'Vendor Data entry'!CE290)</f>
        <v/>
      </c>
      <c r="J289" s="85" t="str">
        <f>IF('Vendor Data entry'!CM290="","",'Vendor Data entry'!CM290)</f>
        <v/>
      </c>
      <c r="U289" s="85" t="str">
        <f>IF('External Stak. data entry'!D290="","",'External Stak. data entry'!D290)</f>
        <v/>
      </c>
      <c r="V289" s="85" t="str">
        <f>IF('External Stak. data entry'!E290="","",'External Stak. data entry'!E290)</f>
        <v/>
      </c>
      <c r="W289" s="85" t="str">
        <f>IF('External Stak. data entry'!F290="","",'External Stak. data entry'!F290)</f>
        <v/>
      </c>
      <c r="X289" s="85" t="str">
        <f>IF('External Stak. data entry'!G290="","",'External Stak. data entry'!G290)</f>
        <v/>
      </c>
      <c r="Y289" s="85" t="str">
        <f>IF('External Stak. data entry'!T290="","",'External Stak. data entry'!T290)</f>
        <v/>
      </c>
      <c r="Z289" s="85" t="str">
        <f>IF('Customer Data entry'!J290="","",'Customer Data entry'!J290)</f>
        <v/>
      </c>
      <c r="AA289" s="85" t="str">
        <f>IF('Customer Data entry'!S290="","",'Customer Data entry'!S290)</f>
        <v/>
      </c>
      <c r="AB289" s="85" t="str">
        <f>IF('Customer Data entry'!AF290="","",'Customer Data entry'!AF290)</f>
        <v/>
      </c>
    </row>
    <row r="290" spans="2:28" x14ac:dyDescent="0.25">
      <c r="B290" s="85" t="str">
        <f>IF('Vendor Data entry'!B291="","",'Vendor Data entry'!B291)</f>
        <v/>
      </c>
      <c r="C290" s="85" t="str">
        <f>IF('Vendor Data entry'!V291="","",'Vendor Data entry'!V291)</f>
        <v/>
      </c>
      <c r="D290" s="85" t="str">
        <f>IF('Vendor Data entry'!W291="","",'Vendor Data entry'!W291)</f>
        <v/>
      </c>
      <c r="E290" s="85" t="str">
        <f>IF('Vendor Data entry'!AX291="","",'Vendor Data entry'!AX291)</f>
        <v/>
      </c>
      <c r="F290" s="85" t="str">
        <f>IF('Vendor Data entry'!AY291="","",'Vendor Data entry'!AY291)</f>
        <v/>
      </c>
      <c r="G290" s="85" t="str">
        <f>IF('Vendor Data entry'!BT291="","",'Vendor Data entry'!BT291)</f>
        <v/>
      </c>
      <c r="H290" s="85" t="str">
        <f>IF('Vendor Data entry'!BU291="","",'Vendor Data entry'!BU291)</f>
        <v/>
      </c>
      <c r="I290" s="85" t="str">
        <f>IF('Vendor Data entry'!CE291="","",'Vendor Data entry'!CE291)</f>
        <v/>
      </c>
      <c r="J290" s="85" t="str">
        <f>IF('Vendor Data entry'!CM291="","",'Vendor Data entry'!CM291)</f>
        <v/>
      </c>
      <c r="U290" s="85" t="str">
        <f>IF('External Stak. data entry'!D291="","",'External Stak. data entry'!D291)</f>
        <v/>
      </c>
      <c r="V290" s="85" t="str">
        <f>IF('External Stak. data entry'!E291="","",'External Stak. data entry'!E291)</f>
        <v/>
      </c>
      <c r="W290" s="85" t="str">
        <f>IF('External Stak. data entry'!F291="","",'External Stak. data entry'!F291)</f>
        <v/>
      </c>
      <c r="X290" s="85" t="str">
        <f>IF('External Stak. data entry'!G291="","",'External Stak. data entry'!G291)</f>
        <v/>
      </c>
      <c r="Y290" s="85" t="str">
        <f>IF('External Stak. data entry'!T291="","",'External Stak. data entry'!T291)</f>
        <v/>
      </c>
      <c r="Z290" s="85" t="str">
        <f>IF('Customer Data entry'!J291="","",'Customer Data entry'!J291)</f>
        <v/>
      </c>
      <c r="AA290" s="85" t="str">
        <f>IF('Customer Data entry'!S291="","",'Customer Data entry'!S291)</f>
        <v/>
      </c>
      <c r="AB290" s="85" t="str">
        <f>IF('Customer Data entry'!AF291="","",'Customer Data entry'!AF291)</f>
        <v/>
      </c>
    </row>
    <row r="291" spans="2:28" x14ac:dyDescent="0.25">
      <c r="B291" s="85" t="str">
        <f>IF('Vendor Data entry'!B292="","",'Vendor Data entry'!B292)</f>
        <v/>
      </c>
      <c r="C291" s="85" t="str">
        <f>IF('Vendor Data entry'!V292="","",'Vendor Data entry'!V292)</f>
        <v/>
      </c>
      <c r="D291" s="85" t="str">
        <f>IF('Vendor Data entry'!W292="","",'Vendor Data entry'!W292)</f>
        <v/>
      </c>
      <c r="E291" s="85" t="str">
        <f>IF('Vendor Data entry'!AX292="","",'Vendor Data entry'!AX292)</f>
        <v/>
      </c>
      <c r="F291" s="85" t="str">
        <f>IF('Vendor Data entry'!AY292="","",'Vendor Data entry'!AY292)</f>
        <v/>
      </c>
      <c r="G291" s="85" t="str">
        <f>IF('Vendor Data entry'!BT292="","",'Vendor Data entry'!BT292)</f>
        <v/>
      </c>
      <c r="H291" s="85" t="str">
        <f>IF('Vendor Data entry'!BU292="","",'Vendor Data entry'!BU292)</f>
        <v/>
      </c>
      <c r="I291" s="85" t="str">
        <f>IF('Vendor Data entry'!CE292="","",'Vendor Data entry'!CE292)</f>
        <v/>
      </c>
      <c r="J291" s="85" t="str">
        <f>IF('Vendor Data entry'!CM292="","",'Vendor Data entry'!CM292)</f>
        <v/>
      </c>
      <c r="U291" s="85" t="str">
        <f>IF('External Stak. data entry'!D292="","",'External Stak. data entry'!D292)</f>
        <v/>
      </c>
      <c r="V291" s="85" t="str">
        <f>IF('External Stak. data entry'!E292="","",'External Stak. data entry'!E292)</f>
        <v/>
      </c>
      <c r="W291" s="85" t="str">
        <f>IF('External Stak. data entry'!F292="","",'External Stak. data entry'!F292)</f>
        <v/>
      </c>
      <c r="X291" s="85" t="str">
        <f>IF('External Stak. data entry'!G292="","",'External Stak. data entry'!G292)</f>
        <v/>
      </c>
      <c r="Y291" s="85" t="str">
        <f>IF('External Stak. data entry'!T292="","",'External Stak. data entry'!T292)</f>
        <v/>
      </c>
      <c r="Z291" s="85" t="str">
        <f>IF('Customer Data entry'!J292="","",'Customer Data entry'!J292)</f>
        <v/>
      </c>
      <c r="AA291" s="85" t="str">
        <f>IF('Customer Data entry'!S292="","",'Customer Data entry'!S292)</f>
        <v/>
      </c>
      <c r="AB291" s="85" t="str">
        <f>IF('Customer Data entry'!AF292="","",'Customer Data entry'!AF292)</f>
        <v/>
      </c>
    </row>
    <row r="292" spans="2:28" x14ac:dyDescent="0.25">
      <c r="B292" s="85" t="str">
        <f>IF('Vendor Data entry'!B293="","",'Vendor Data entry'!B293)</f>
        <v/>
      </c>
      <c r="C292" s="85" t="str">
        <f>IF('Vendor Data entry'!V293="","",'Vendor Data entry'!V293)</f>
        <v/>
      </c>
      <c r="D292" s="85" t="str">
        <f>IF('Vendor Data entry'!W293="","",'Vendor Data entry'!W293)</f>
        <v/>
      </c>
      <c r="E292" s="85" t="str">
        <f>IF('Vendor Data entry'!AX293="","",'Vendor Data entry'!AX293)</f>
        <v/>
      </c>
      <c r="F292" s="85" t="str">
        <f>IF('Vendor Data entry'!AY293="","",'Vendor Data entry'!AY293)</f>
        <v/>
      </c>
      <c r="G292" s="85" t="str">
        <f>IF('Vendor Data entry'!BT293="","",'Vendor Data entry'!BT293)</f>
        <v/>
      </c>
      <c r="H292" s="85" t="str">
        <f>IF('Vendor Data entry'!BU293="","",'Vendor Data entry'!BU293)</f>
        <v/>
      </c>
      <c r="I292" s="85" t="str">
        <f>IF('Vendor Data entry'!CE293="","",'Vendor Data entry'!CE293)</f>
        <v/>
      </c>
      <c r="J292" s="85" t="str">
        <f>IF('Vendor Data entry'!CM293="","",'Vendor Data entry'!CM293)</f>
        <v/>
      </c>
      <c r="U292" s="85" t="str">
        <f>IF('External Stak. data entry'!D293="","",'External Stak. data entry'!D293)</f>
        <v/>
      </c>
      <c r="V292" s="85" t="str">
        <f>IF('External Stak. data entry'!E293="","",'External Stak. data entry'!E293)</f>
        <v/>
      </c>
      <c r="W292" s="85" t="str">
        <f>IF('External Stak. data entry'!F293="","",'External Stak. data entry'!F293)</f>
        <v/>
      </c>
      <c r="X292" s="85" t="str">
        <f>IF('External Stak. data entry'!G293="","",'External Stak. data entry'!G293)</f>
        <v/>
      </c>
      <c r="Y292" s="85" t="str">
        <f>IF('External Stak. data entry'!T293="","",'External Stak. data entry'!T293)</f>
        <v/>
      </c>
      <c r="Z292" s="85" t="str">
        <f>IF('Customer Data entry'!J293="","",'Customer Data entry'!J293)</f>
        <v/>
      </c>
      <c r="AA292" s="85" t="str">
        <f>IF('Customer Data entry'!S293="","",'Customer Data entry'!S293)</f>
        <v/>
      </c>
      <c r="AB292" s="85" t="str">
        <f>IF('Customer Data entry'!AF293="","",'Customer Data entry'!AF293)</f>
        <v/>
      </c>
    </row>
    <row r="293" spans="2:28" x14ac:dyDescent="0.25">
      <c r="B293" s="85" t="str">
        <f>IF('Vendor Data entry'!B294="","",'Vendor Data entry'!B294)</f>
        <v/>
      </c>
      <c r="C293" s="85" t="str">
        <f>IF('Vendor Data entry'!V294="","",'Vendor Data entry'!V294)</f>
        <v/>
      </c>
      <c r="D293" s="85" t="str">
        <f>IF('Vendor Data entry'!W294="","",'Vendor Data entry'!W294)</f>
        <v/>
      </c>
      <c r="E293" s="85" t="str">
        <f>IF('Vendor Data entry'!AX294="","",'Vendor Data entry'!AX294)</f>
        <v/>
      </c>
      <c r="F293" s="85" t="str">
        <f>IF('Vendor Data entry'!AY294="","",'Vendor Data entry'!AY294)</f>
        <v/>
      </c>
      <c r="G293" s="85" t="str">
        <f>IF('Vendor Data entry'!BT294="","",'Vendor Data entry'!BT294)</f>
        <v/>
      </c>
      <c r="H293" s="85" t="str">
        <f>IF('Vendor Data entry'!BU294="","",'Vendor Data entry'!BU294)</f>
        <v/>
      </c>
      <c r="I293" s="85" t="str">
        <f>IF('Vendor Data entry'!CE294="","",'Vendor Data entry'!CE294)</f>
        <v/>
      </c>
      <c r="J293" s="85" t="str">
        <f>IF('Vendor Data entry'!CM294="","",'Vendor Data entry'!CM294)</f>
        <v/>
      </c>
      <c r="U293" s="85" t="str">
        <f>IF('External Stak. data entry'!D294="","",'External Stak. data entry'!D294)</f>
        <v/>
      </c>
      <c r="V293" s="85" t="str">
        <f>IF('External Stak. data entry'!E294="","",'External Stak. data entry'!E294)</f>
        <v/>
      </c>
      <c r="W293" s="85" t="str">
        <f>IF('External Stak. data entry'!F294="","",'External Stak. data entry'!F294)</f>
        <v/>
      </c>
      <c r="X293" s="85" t="str">
        <f>IF('External Stak. data entry'!G294="","",'External Stak. data entry'!G294)</f>
        <v/>
      </c>
      <c r="Y293" s="85" t="str">
        <f>IF('External Stak. data entry'!T294="","",'External Stak. data entry'!T294)</f>
        <v/>
      </c>
      <c r="Z293" s="85" t="str">
        <f>IF('Customer Data entry'!J294="","",'Customer Data entry'!J294)</f>
        <v/>
      </c>
      <c r="AA293" s="85" t="str">
        <f>IF('Customer Data entry'!S294="","",'Customer Data entry'!S294)</f>
        <v/>
      </c>
      <c r="AB293" s="85" t="str">
        <f>IF('Customer Data entry'!AF294="","",'Customer Data entry'!AF294)</f>
        <v/>
      </c>
    </row>
    <row r="294" spans="2:28" x14ac:dyDescent="0.25">
      <c r="B294" s="85" t="str">
        <f>IF('Vendor Data entry'!B295="","",'Vendor Data entry'!B295)</f>
        <v/>
      </c>
      <c r="C294" s="85" t="str">
        <f>IF('Vendor Data entry'!V295="","",'Vendor Data entry'!V295)</f>
        <v/>
      </c>
      <c r="D294" s="85" t="str">
        <f>IF('Vendor Data entry'!W295="","",'Vendor Data entry'!W295)</f>
        <v/>
      </c>
      <c r="E294" s="85" t="str">
        <f>IF('Vendor Data entry'!AX295="","",'Vendor Data entry'!AX295)</f>
        <v/>
      </c>
      <c r="F294" s="85" t="str">
        <f>IF('Vendor Data entry'!AY295="","",'Vendor Data entry'!AY295)</f>
        <v/>
      </c>
      <c r="G294" s="85" t="str">
        <f>IF('Vendor Data entry'!BT295="","",'Vendor Data entry'!BT295)</f>
        <v/>
      </c>
      <c r="H294" s="85" t="str">
        <f>IF('Vendor Data entry'!BU295="","",'Vendor Data entry'!BU295)</f>
        <v/>
      </c>
      <c r="I294" s="85" t="str">
        <f>IF('Vendor Data entry'!CE295="","",'Vendor Data entry'!CE295)</f>
        <v/>
      </c>
      <c r="J294" s="85" t="str">
        <f>IF('Vendor Data entry'!CM295="","",'Vendor Data entry'!CM295)</f>
        <v/>
      </c>
      <c r="U294" s="85" t="str">
        <f>IF('External Stak. data entry'!D295="","",'External Stak. data entry'!D295)</f>
        <v/>
      </c>
      <c r="V294" s="85" t="str">
        <f>IF('External Stak. data entry'!E295="","",'External Stak. data entry'!E295)</f>
        <v/>
      </c>
      <c r="W294" s="85" t="str">
        <f>IF('External Stak. data entry'!F295="","",'External Stak. data entry'!F295)</f>
        <v/>
      </c>
      <c r="X294" s="85" t="str">
        <f>IF('External Stak. data entry'!G295="","",'External Stak. data entry'!G295)</f>
        <v/>
      </c>
      <c r="Y294" s="85" t="str">
        <f>IF('External Stak. data entry'!T295="","",'External Stak. data entry'!T295)</f>
        <v/>
      </c>
      <c r="Z294" s="85" t="str">
        <f>IF('Customer Data entry'!J295="","",'Customer Data entry'!J295)</f>
        <v/>
      </c>
      <c r="AA294" s="85" t="str">
        <f>IF('Customer Data entry'!S295="","",'Customer Data entry'!S295)</f>
        <v/>
      </c>
      <c r="AB294" s="85" t="str">
        <f>IF('Customer Data entry'!AF295="","",'Customer Data entry'!AF295)</f>
        <v/>
      </c>
    </row>
    <row r="295" spans="2:28" x14ac:dyDescent="0.25">
      <c r="B295" s="85" t="str">
        <f>IF('Vendor Data entry'!B296="","",'Vendor Data entry'!B296)</f>
        <v/>
      </c>
      <c r="C295" s="85" t="str">
        <f>IF('Vendor Data entry'!V296="","",'Vendor Data entry'!V296)</f>
        <v/>
      </c>
      <c r="D295" s="85" t="str">
        <f>IF('Vendor Data entry'!W296="","",'Vendor Data entry'!W296)</f>
        <v/>
      </c>
      <c r="E295" s="85" t="str">
        <f>IF('Vendor Data entry'!AX296="","",'Vendor Data entry'!AX296)</f>
        <v/>
      </c>
      <c r="F295" s="85" t="str">
        <f>IF('Vendor Data entry'!AY296="","",'Vendor Data entry'!AY296)</f>
        <v/>
      </c>
      <c r="G295" s="85" t="str">
        <f>IF('Vendor Data entry'!BT296="","",'Vendor Data entry'!BT296)</f>
        <v/>
      </c>
      <c r="H295" s="85" t="str">
        <f>IF('Vendor Data entry'!BU296="","",'Vendor Data entry'!BU296)</f>
        <v/>
      </c>
      <c r="I295" s="85" t="str">
        <f>IF('Vendor Data entry'!CE296="","",'Vendor Data entry'!CE296)</f>
        <v/>
      </c>
      <c r="J295" s="85" t="str">
        <f>IF('Vendor Data entry'!CM296="","",'Vendor Data entry'!CM296)</f>
        <v/>
      </c>
      <c r="U295" s="85" t="str">
        <f>IF('External Stak. data entry'!D296="","",'External Stak. data entry'!D296)</f>
        <v/>
      </c>
      <c r="V295" s="85" t="str">
        <f>IF('External Stak. data entry'!E296="","",'External Stak. data entry'!E296)</f>
        <v/>
      </c>
      <c r="W295" s="85" t="str">
        <f>IF('External Stak. data entry'!F296="","",'External Stak. data entry'!F296)</f>
        <v/>
      </c>
      <c r="X295" s="85" t="str">
        <f>IF('External Stak. data entry'!G296="","",'External Stak. data entry'!G296)</f>
        <v/>
      </c>
      <c r="Y295" s="85" t="str">
        <f>IF('External Stak. data entry'!T296="","",'External Stak. data entry'!T296)</f>
        <v/>
      </c>
      <c r="Z295" s="85" t="str">
        <f>IF('Customer Data entry'!J296="","",'Customer Data entry'!J296)</f>
        <v/>
      </c>
      <c r="AA295" s="85" t="str">
        <f>IF('Customer Data entry'!S296="","",'Customer Data entry'!S296)</f>
        <v/>
      </c>
      <c r="AB295" s="85" t="str">
        <f>IF('Customer Data entry'!AF296="","",'Customer Data entry'!AF296)</f>
        <v/>
      </c>
    </row>
    <row r="296" spans="2:28" x14ac:dyDescent="0.25">
      <c r="B296" s="85" t="str">
        <f>IF('Vendor Data entry'!B297="","",'Vendor Data entry'!B297)</f>
        <v/>
      </c>
      <c r="C296" s="85" t="str">
        <f>IF('Vendor Data entry'!V297="","",'Vendor Data entry'!V297)</f>
        <v/>
      </c>
      <c r="D296" s="85" t="str">
        <f>IF('Vendor Data entry'!W297="","",'Vendor Data entry'!W297)</f>
        <v/>
      </c>
      <c r="E296" s="85" t="str">
        <f>IF('Vendor Data entry'!AX297="","",'Vendor Data entry'!AX297)</f>
        <v/>
      </c>
      <c r="F296" s="85" t="str">
        <f>IF('Vendor Data entry'!AY297="","",'Vendor Data entry'!AY297)</f>
        <v/>
      </c>
      <c r="G296" s="85" t="str">
        <f>IF('Vendor Data entry'!BT297="","",'Vendor Data entry'!BT297)</f>
        <v/>
      </c>
      <c r="H296" s="85" t="str">
        <f>IF('Vendor Data entry'!BU297="","",'Vendor Data entry'!BU297)</f>
        <v/>
      </c>
      <c r="I296" s="85" t="str">
        <f>IF('Vendor Data entry'!CE297="","",'Vendor Data entry'!CE297)</f>
        <v/>
      </c>
      <c r="J296" s="85" t="str">
        <f>IF('Vendor Data entry'!CM297="","",'Vendor Data entry'!CM297)</f>
        <v/>
      </c>
      <c r="U296" s="85" t="str">
        <f>IF('External Stak. data entry'!D297="","",'External Stak. data entry'!D297)</f>
        <v/>
      </c>
      <c r="V296" s="85" t="str">
        <f>IF('External Stak. data entry'!E297="","",'External Stak. data entry'!E297)</f>
        <v/>
      </c>
      <c r="W296" s="85" t="str">
        <f>IF('External Stak. data entry'!F297="","",'External Stak. data entry'!F297)</f>
        <v/>
      </c>
      <c r="X296" s="85" t="str">
        <f>IF('External Stak. data entry'!G297="","",'External Stak. data entry'!G297)</f>
        <v/>
      </c>
      <c r="Y296" s="85" t="str">
        <f>IF('External Stak. data entry'!T297="","",'External Stak. data entry'!T297)</f>
        <v/>
      </c>
      <c r="Z296" s="85" t="str">
        <f>IF('Customer Data entry'!J297="","",'Customer Data entry'!J297)</f>
        <v/>
      </c>
      <c r="AA296" s="85" t="str">
        <f>IF('Customer Data entry'!S297="","",'Customer Data entry'!S297)</f>
        <v/>
      </c>
      <c r="AB296" s="85" t="str">
        <f>IF('Customer Data entry'!AF297="","",'Customer Data entry'!AF297)</f>
        <v/>
      </c>
    </row>
    <row r="297" spans="2:28" x14ac:dyDescent="0.25">
      <c r="B297" s="85" t="str">
        <f>IF('Vendor Data entry'!B298="","",'Vendor Data entry'!B298)</f>
        <v/>
      </c>
      <c r="C297" s="85" t="str">
        <f>IF('Vendor Data entry'!V298="","",'Vendor Data entry'!V298)</f>
        <v/>
      </c>
      <c r="D297" s="85" t="str">
        <f>IF('Vendor Data entry'!W298="","",'Vendor Data entry'!W298)</f>
        <v/>
      </c>
      <c r="E297" s="85" t="str">
        <f>IF('Vendor Data entry'!AX298="","",'Vendor Data entry'!AX298)</f>
        <v/>
      </c>
      <c r="F297" s="85" t="str">
        <f>IF('Vendor Data entry'!AY298="","",'Vendor Data entry'!AY298)</f>
        <v/>
      </c>
      <c r="G297" s="85" t="str">
        <f>IF('Vendor Data entry'!BT298="","",'Vendor Data entry'!BT298)</f>
        <v/>
      </c>
      <c r="H297" s="85" t="str">
        <f>IF('Vendor Data entry'!BU298="","",'Vendor Data entry'!BU298)</f>
        <v/>
      </c>
      <c r="I297" s="85" t="str">
        <f>IF('Vendor Data entry'!CE298="","",'Vendor Data entry'!CE298)</f>
        <v/>
      </c>
      <c r="J297" s="85" t="str">
        <f>IF('Vendor Data entry'!CM298="","",'Vendor Data entry'!CM298)</f>
        <v/>
      </c>
      <c r="U297" s="85" t="str">
        <f>IF('External Stak. data entry'!D298="","",'External Stak. data entry'!D298)</f>
        <v/>
      </c>
      <c r="V297" s="85" t="str">
        <f>IF('External Stak. data entry'!E298="","",'External Stak. data entry'!E298)</f>
        <v/>
      </c>
      <c r="W297" s="85" t="str">
        <f>IF('External Stak. data entry'!F298="","",'External Stak. data entry'!F298)</f>
        <v/>
      </c>
      <c r="X297" s="85" t="str">
        <f>IF('External Stak. data entry'!G298="","",'External Stak. data entry'!G298)</f>
        <v/>
      </c>
      <c r="Y297" s="85" t="str">
        <f>IF('External Stak. data entry'!T298="","",'External Stak. data entry'!T298)</f>
        <v/>
      </c>
      <c r="Z297" s="85" t="str">
        <f>IF('Customer Data entry'!J298="","",'Customer Data entry'!J298)</f>
        <v/>
      </c>
      <c r="AA297" s="85" t="str">
        <f>IF('Customer Data entry'!S298="","",'Customer Data entry'!S298)</f>
        <v/>
      </c>
      <c r="AB297" s="85" t="str">
        <f>IF('Customer Data entry'!AF298="","",'Customer Data entry'!AF298)</f>
        <v/>
      </c>
    </row>
    <row r="298" spans="2:28" x14ac:dyDescent="0.25">
      <c r="B298" s="85" t="str">
        <f>IF('Vendor Data entry'!B299="","",'Vendor Data entry'!B299)</f>
        <v/>
      </c>
      <c r="C298" s="85" t="str">
        <f>IF('Vendor Data entry'!V299="","",'Vendor Data entry'!V299)</f>
        <v/>
      </c>
      <c r="D298" s="85" t="str">
        <f>IF('Vendor Data entry'!W299="","",'Vendor Data entry'!W299)</f>
        <v/>
      </c>
      <c r="E298" s="85" t="str">
        <f>IF('Vendor Data entry'!AX299="","",'Vendor Data entry'!AX299)</f>
        <v/>
      </c>
      <c r="F298" s="85" t="str">
        <f>IF('Vendor Data entry'!AY299="","",'Vendor Data entry'!AY299)</f>
        <v/>
      </c>
      <c r="G298" s="85" t="str">
        <f>IF('Vendor Data entry'!BT299="","",'Vendor Data entry'!BT299)</f>
        <v/>
      </c>
      <c r="H298" s="85" t="str">
        <f>IF('Vendor Data entry'!BU299="","",'Vendor Data entry'!BU299)</f>
        <v/>
      </c>
      <c r="I298" s="85" t="str">
        <f>IF('Vendor Data entry'!CE299="","",'Vendor Data entry'!CE299)</f>
        <v/>
      </c>
      <c r="J298" s="85" t="str">
        <f>IF('Vendor Data entry'!CM299="","",'Vendor Data entry'!CM299)</f>
        <v/>
      </c>
      <c r="U298" s="85" t="str">
        <f>IF('External Stak. data entry'!D299="","",'External Stak. data entry'!D299)</f>
        <v/>
      </c>
      <c r="V298" s="85" t="str">
        <f>IF('External Stak. data entry'!E299="","",'External Stak. data entry'!E299)</f>
        <v/>
      </c>
      <c r="W298" s="85" t="str">
        <f>IF('External Stak. data entry'!F299="","",'External Stak. data entry'!F299)</f>
        <v/>
      </c>
      <c r="X298" s="85" t="str">
        <f>IF('External Stak. data entry'!G299="","",'External Stak. data entry'!G299)</f>
        <v/>
      </c>
      <c r="Y298" s="85" t="str">
        <f>IF('External Stak. data entry'!T299="","",'External Stak. data entry'!T299)</f>
        <v/>
      </c>
      <c r="Z298" s="85" t="str">
        <f>IF('Customer Data entry'!J299="","",'Customer Data entry'!J299)</f>
        <v/>
      </c>
      <c r="AA298" s="85" t="str">
        <f>IF('Customer Data entry'!S299="","",'Customer Data entry'!S299)</f>
        <v/>
      </c>
      <c r="AB298" s="85" t="str">
        <f>IF('Customer Data entry'!AF299="","",'Customer Data entry'!AF299)</f>
        <v/>
      </c>
    </row>
    <row r="299" spans="2:28" x14ac:dyDescent="0.25">
      <c r="B299" s="85" t="str">
        <f>IF('Vendor Data entry'!B300="","",'Vendor Data entry'!B300)</f>
        <v/>
      </c>
      <c r="C299" s="85" t="str">
        <f>IF('Vendor Data entry'!V300="","",'Vendor Data entry'!V300)</f>
        <v/>
      </c>
      <c r="D299" s="85" t="str">
        <f>IF('Vendor Data entry'!W300="","",'Vendor Data entry'!W300)</f>
        <v/>
      </c>
      <c r="E299" s="85" t="str">
        <f>IF('Vendor Data entry'!AX300="","",'Vendor Data entry'!AX300)</f>
        <v/>
      </c>
      <c r="F299" s="85" t="str">
        <f>IF('Vendor Data entry'!AY300="","",'Vendor Data entry'!AY300)</f>
        <v/>
      </c>
      <c r="G299" s="85" t="str">
        <f>IF('Vendor Data entry'!BT300="","",'Vendor Data entry'!BT300)</f>
        <v/>
      </c>
      <c r="H299" s="85" t="str">
        <f>IF('Vendor Data entry'!BU300="","",'Vendor Data entry'!BU300)</f>
        <v/>
      </c>
      <c r="I299" s="85" t="str">
        <f>IF('Vendor Data entry'!CE300="","",'Vendor Data entry'!CE300)</f>
        <v/>
      </c>
      <c r="J299" s="85" t="str">
        <f>IF('Vendor Data entry'!CM300="","",'Vendor Data entry'!CM300)</f>
        <v/>
      </c>
      <c r="U299" s="85" t="str">
        <f>IF('External Stak. data entry'!D300="","",'External Stak. data entry'!D300)</f>
        <v/>
      </c>
      <c r="V299" s="85" t="str">
        <f>IF('External Stak. data entry'!E300="","",'External Stak. data entry'!E300)</f>
        <v/>
      </c>
      <c r="W299" s="85" t="str">
        <f>IF('External Stak. data entry'!F300="","",'External Stak. data entry'!F300)</f>
        <v/>
      </c>
      <c r="X299" s="85" t="str">
        <f>IF('External Stak. data entry'!G300="","",'External Stak. data entry'!G300)</f>
        <v/>
      </c>
      <c r="Y299" s="85" t="str">
        <f>IF('External Stak. data entry'!T300="","",'External Stak. data entry'!T300)</f>
        <v/>
      </c>
      <c r="Z299" s="85" t="str">
        <f>IF('Customer Data entry'!J300="","",'Customer Data entry'!J300)</f>
        <v/>
      </c>
      <c r="AA299" s="85" t="str">
        <f>IF('Customer Data entry'!S300="","",'Customer Data entry'!S300)</f>
        <v/>
      </c>
      <c r="AB299" s="85" t="str">
        <f>IF('Customer Data entry'!AF300="","",'Customer Data entry'!AF300)</f>
        <v/>
      </c>
    </row>
    <row r="300" spans="2:28" x14ac:dyDescent="0.25">
      <c r="B300" s="85" t="str">
        <f>IF('Vendor Data entry'!B301="","",'Vendor Data entry'!B301)</f>
        <v/>
      </c>
      <c r="C300" s="85" t="str">
        <f>IF('Vendor Data entry'!V301="","",'Vendor Data entry'!V301)</f>
        <v/>
      </c>
      <c r="D300" s="85" t="str">
        <f>IF('Vendor Data entry'!W301="","",'Vendor Data entry'!W301)</f>
        <v/>
      </c>
      <c r="E300" s="85" t="str">
        <f>IF('Vendor Data entry'!AX301="","",'Vendor Data entry'!AX301)</f>
        <v/>
      </c>
      <c r="F300" s="85" t="str">
        <f>IF('Vendor Data entry'!AY301="","",'Vendor Data entry'!AY301)</f>
        <v/>
      </c>
      <c r="G300" s="85" t="str">
        <f>IF('Vendor Data entry'!BT301="","",'Vendor Data entry'!BT301)</f>
        <v/>
      </c>
      <c r="H300" s="85" t="str">
        <f>IF('Vendor Data entry'!BU301="","",'Vendor Data entry'!BU301)</f>
        <v/>
      </c>
      <c r="I300" s="85" t="str">
        <f>IF('Vendor Data entry'!CE301="","",'Vendor Data entry'!CE301)</f>
        <v/>
      </c>
      <c r="J300" s="85" t="str">
        <f>IF('Vendor Data entry'!CM301="","",'Vendor Data entry'!CM301)</f>
        <v/>
      </c>
      <c r="U300" s="85" t="str">
        <f>IF('External Stak. data entry'!D301="","",'External Stak. data entry'!D301)</f>
        <v/>
      </c>
      <c r="V300" s="85" t="str">
        <f>IF('External Stak. data entry'!E301="","",'External Stak. data entry'!E301)</f>
        <v/>
      </c>
      <c r="W300" s="85" t="str">
        <f>IF('External Stak. data entry'!F301="","",'External Stak. data entry'!F301)</f>
        <v/>
      </c>
      <c r="X300" s="85" t="str">
        <f>IF('External Stak. data entry'!G301="","",'External Stak. data entry'!G301)</f>
        <v/>
      </c>
      <c r="Y300" s="85" t="str">
        <f>IF('External Stak. data entry'!T301="","",'External Stak. data entry'!T301)</f>
        <v/>
      </c>
      <c r="Z300" s="85" t="str">
        <f>IF('Customer Data entry'!J301="","",'Customer Data entry'!J301)</f>
        <v/>
      </c>
      <c r="AA300" s="85" t="str">
        <f>IF('Customer Data entry'!S301="","",'Customer Data entry'!S301)</f>
        <v/>
      </c>
      <c r="AB300" s="85" t="str">
        <f>IF('Customer Data entry'!AF301="","",'Customer Data entry'!AF301)</f>
        <v/>
      </c>
    </row>
    <row r="301" spans="2:28" x14ac:dyDescent="0.25">
      <c r="B301" s="85" t="str">
        <f>IF('Vendor Data entry'!B302="","",'Vendor Data entry'!B302)</f>
        <v/>
      </c>
      <c r="C301" s="85" t="str">
        <f>IF('Vendor Data entry'!V302="","",'Vendor Data entry'!V302)</f>
        <v/>
      </c>
      <c r="D301" s="85" t="str">
        <f>IF('Vendor Data entry'!W302="","",'Vendor Data entry'!W302)</f>
        <v/>
      </c>
      <c r="E301" s="85" t="str">
        <f>IF('Vendor Data entry'!AX302="","",'Vendor Data entry'!AX302)</f>
        <v/>
      </c>
      <c r="F301" s="85" t="str">
        <f>IF('Vendor Data entry'!AY302="","",'Vendor Data entry'!AY302)</f>
        <v/>
      </c>
      <c r="G301" s="85" t="str">
        <f>IF('Vendor Data entry'!BT302="","",'Vendor Data entry'!BT302)</f>
        <v/>
      </c>
      <c r="H301" s="85" t="str">
        <f>IF('Vendor Data entry'!BU302="","",'Vendor Data entry'!BU302)</f>
        <v/>
      </c>
      <c r="I301" s="85" t="str">
        <f>IF('Vendor Data entry'!CE302="","",'Vendor Data entry'!CE302)</f>
        <v/>
      </c>
      <c r="J301" s="85" t="str">
        <f>IF('Vendor Data entry'!CM302="","",'Vendor Data entry'!CM302)</f>
        <v/>
      </c>
      <c r="U301" s="85" t="str">
        <f>IF('External Stak. data entry'!D302="","",'External Stak. data entry'!D302)</f>
        <v/>
      </c>
      <c r="V301" s="85" t="str">
        <f>IF('External Stak. data entry'!E302="","",'External Stak. data entry'!E302)</f>
        <v/>
      </c>
      <c r="W301" s="85" t="str">
        <f>IF('External Stak. data entry'!F302="","",'External Stak. data entry'!F302)</f>
        <v/>
      </c>
      <c r="X301" s="85" t="str">
        <f>IF('External Stak. data entry'!G302="","",'External Stak. data entry'!G302)</f>
        <v/>
      </c>
      <c r="Y301" s="85" t="str">
        <f>IF('External Stak. data entry'!T302="","",'External Stak. data entry'!T302)</f>
        <v/>
      </c>
      <c r="Z301" s="85" t="str">
        <f>IF('Customer Data entry'!J302="","",'Customer Data entry'!J302)</f>
        <v/>
      </c>
      <c r="AA301" s="85" t="str">
        <f>IF('Customer Data entry'!S302="","",'Customer Data entry'!S302)</f>
        <v/>
      </c>
      <c r="AB301" s="85" t="str">
        <f>IF('Customer Data entry'!AF302="","",'Customer Data entry'!AF302)</f>
        <v/>
      </c>
    </row>
    <row r="302" spans="2:28" x14ac:dyDescent="0.25">
      <c r="B302" s="85" t="str">
        <f>IF('Vendor Data entry'!B303="","",'Vendor Data entry'!B303)</f>
        <v/>
      </c>
      <c r="C302" s="85" t="str">
        <f>IF('Vendor Data entry'!V303="","",'Vendor Data entry'!V303)</f>
        <v/>
      </c>
      <c r="D302" s="85" t="str">
        <f>IF('Vendor Data entry'!W303="","",'Vendor Data entry'!W303)</f>
        <v/>
      </c>
      <c r="E302" s="85" t="str">
        <f>IF('Vendor Data entry'!AX303="","",'Vendor Data entry'!AX303)</f>
        <v/>
      </c>
      <c r="F302" s="85" t="str">
        <f>IF('Vendor Data entry'!AY303="","",'Vendor Data entry'!AY303)</f>
        <v/>
      </c>
      <c r="G302" s="85" t="str">
        <f>IF('Vendor Data entry'!BT303="","",'Vendor Data entry'!BT303)</f>
        <v/>
      </c>
      <c r="H302" s="85" t="str">
        <f>IF('Vendor Data entry'!BU303="","",'Vendor Data entry'!BU303)</f>
        <v/>
      </c>
      <c r="I302" s="85" t="str">
        <f>IF('Vendor Data entry'!CE303="","",'Vendor Data entry'!CE303)</f>
        <v/>
      </c>
      <c r="J302" s="85" t="str">
        <f>IF('Vendor Data entry'!CM303="","",'Vendor Data entry'!CM303)</f>
        <v/>
      </c>
      <c r="U302" s="85" t="str">
        <f>IF('External Stak. data entry'!D303="","",'External Stak. data entry'!D303)</f>
        <v/>
      </c>
      <c r="V302" s="85" t="str">
        <f>IF('External Stak. data entry'!E303="","",'External Stak. data entry'!E303)</f>
        <v/>
      </c>
      <c r="W302" s="85" t="str">
        <f>IF('External Stak. data entry'!F303="","",'External Stak. data entry'!F303)</f>
        <v/>
      </c>
      <c r="X302" s="85" t="str">
        <f>IF('External Stak. data entry'!G303="","",'External Stak. data entry'!G303)</f>
        <v/>
      </c>
      <c r="Y302" s="85" t="str">
        <f>IF('External Stak. data entry'!T303="","",'External Stak. data entry'!T303)</f>
        <v/>
      </c>
      <c r="Z302" s="85" t="str">
        <f>IF('Customer Data entry'!J303="","",'Customer Data entry'!J303)</f>
        <v/>
      </c>
      <c r="AA302" s="85" t="str">
        <f>IF('Customer Data entry'!S303="","",'Customer Data entry'!S303)</f>
        <v/>
      </c>
      <c r="AB302" s="85" t="str">
        <f>IF('Customer Data entry'!AF303="","",'Customer Data entry'!AF303)</f>
        <v/>
      </c>
    </row>
    <row r="303" spans="2:28" x14ac:dyDescent="0.25">
      <c r="B303" s="85" t="str">
        <f>IF('Vendor Data entry'!B304="","",'Vendor Data entry'!B304)</f>
        <v/>
      </c>
      <c r="C303" s="85" t="str">
        <f>IF('Vendor Data entry'!V304="","",'Vendor Data entry'!V304)</f>
        <v/>
      </c>
      <c r="D303" s="85" t="str">
        <f>IF('Vendor Data entry'!W304="","",'Vendor Data entry'!W304)</f>
        <v/>
      </c>
      <c r="E303" s="85" t="str">
        <f>IF('Vendor Data entry'!AX304="","",'Vendor Data entry'!AX304)</f>
        <v/>
      </c>
      <c r="F303" s="85" t="str">
        <f>IF('Vendor Data entry'!AY304="","",'Vendor Data entry'!AY304)</f>
        <v/>
      </c>
      <c r="G303" s="85" t="str">
        <f>IF('Vendor Data entry'!BT304="","",'Vendor Data entry'!BT304)</f>
        <v/>
      </c>
      <c r="H303" s="85" t="str">
        <f>IF('Vendor Data entry'!BU304="","",'Vendor Data entry'!BU304)</f>
        <v/>
      </c>
      <c r="I303" s="85" t="str">
        <f>IF('Vendor Data entry'!CE304="","",'Vendor Data entry'!CE304)</f>
        <v/>
      </c>
      <c r="J303" s="85" t="str">
        <f>IF('Vendor Data entry'!CM304="","",'Vendor Data entry'!CM304)</f>
        <v/>
      </c>
      <c r="U303" s="85" t="str">
        <f>IF('External Stak. data entry'!D304="","",'External Stak. data entry'!D304)</f>
        <v/>
      </c>
      <c r="V303" s="85" t="str">
        <f>IF('External Stak. data entry'!E304="","",'External Stak. data entry'!E304)</f>
        <v/>
      </c>
      <c r="W303" s="85" t="str">
        <f>IF('External Stak. data entry'!F304="","",'External Stak. data entry'!F304)</f>
        <v/>
      </c>
      <c r="X303" s="85" t="str">
        <f>IF('External Stak. data entry'!G304="","",'External Stak. data entry'!G304)</f>
        <v/>
      </c>
      <c r="Y303" s="85" t="str">
        <f>IF('External Stak. data entry'!T304="","",'External Stak. data entry'!T304)</f>
        <v/>
      </c>
      <c r="Z303" s="85" t="str">
        <f>IF('Customer Data entry'!J304="","",'Customer Data entry'!J304)</f>
        <v/>
      </c>
      <c r="AA303" s="85" t="str">
        <f>IF('Customer Data entry'!S304="","",'Customer Data entry'!S304)</f>
        <v/>
      </c>
      <c r="AB303" s="85" t="str">
        <f>IF('Customer Data entry'!AF304="","",'Customer Data entry'!AF304)</f>
        <v/>
      </c>
    </row>
    <row r="304" spans="2:28" x14ac:dyDescent="0.25">
      <c r="B304" s="85" t="str">
        <f>IF('Vendor Data entry'!B305="","",'Vendor Data entry'!B305)</f>
        <v/>
      </c>
      <c r="C304" s="85" t="str">
        <f>IF('Vendor Data entry'!V305="","",'Vendor Data entry'!V305)</f>
        <v/>
      </c>
      <c r="D304" s="85" t="str">
        <f>IF('Vendor Data entry'!W305="","",'Vendor Data entry'!W305)</f>
        <v/>
      </c>
      <c r="E304" s="85" t="str">
        <f>IF('Vendor Data entry'!AX305="","",'Vendor Data entry'!AX305)</f>
        <v/>
      </c>
      <c r="F304" s="85" t="str">
        <f>IF('Vendor Data entry'!AY305="","",'Vendor Data entry'!AY305)</f>
        <v/>
      </c>
      <c r="G304" s="85" t="str">
        <f>IF('Vendor Data entry'!BT305="","",'Vendor Data entry'!BT305)</f>
        <v/>
      </c>
      <c r="H304" s="85" t="str">
        <f>IF('Vendor Data entry'!BU305="","",'Vendor Data entry'!BU305)</f>
        <v/>
      </c>
      <c r="I304" s="85" t="str">
        <f>IF('Vendor Data entry'!CE305="","",'Vendor Data entry'!CE305)</f>
        <v/>
      </c>
      <c r="J304" s="85" t="str">
        <f>IF('Vendor Data entry'!CM305="","",'Vendor Data entry'!CM305)</f>
        <v/>
      </c>
      <c r="U304" s="85" t="str">
        <f>IF('External Stak. data entry'!D305="","",'External Stak. data entry'!D305)</f>
        <v/>
      </c>
      <c r="V304" s="85" t="str">
        <f>IF('External Stak. data entry'!E305="","",'External Stak. data entry'!E305)</f>
        <v/>
      </c>
      <c r="W304" s="85" t="str">
        <f>IF('External Stak. data entry'!F305="","",'External Stak. data entry'!F305)</f>
        <v/>
      </c>
      <c r="X304" s="85" t="str">
        <f>IF('External Stak. data entry'!G305="","",'External Stak. data entry'!G305)</f>
        <v/>
      </c>
      <c r="Y304" s="85" t="str">
        <f>IF('External Stak. data entry'!T305="","",'External Stak. data entry'!T305)</f>
        <v/>
      </c>
      <c r="Z304" s="85" t="str">
        <f>IF('Customer Data entry'!J305="","",'Customer Data entry'!J305)</f>
        <v/>
      </c>
      <c r="AA304" s="85" t="str">
        <f>IF('Customer Data entry'!S305="","",'Customer Data entry'!S305)</f>
        <v/>
      </c>
      <c r="AB304" s="85" t="str">
        <f>IF('Customer Data entry'!AF305="","",'Customer Data entry'!AF305)</f>
        <v/>
      </c>
    </row>
    <row r="305" spans="2:28" x14ac:dyDescent="0.25">
      <c r="B305" s="85" t="str">
        <f>IF('Vendor Data entry'!B306="","",'Vendor Data entry'!B306)</f>
        <v/>
      </c>
      <c r="C305" s="85" t="str">
        <f>IF('Vendor Data entry'!V306="","",'Vendor Data entry'!V306)</f>
        <v/>
      </c>
      <c r="D305" s="85" t="str">
        <f>IF('Vendor Data entry'!W306="","",'Vendor Data entry'!W306)</f>
        <v/>
      </c>
      <c r="E305" s="85" t="str">
        <f>IF('Vendor Data entry'!AX306="","",'Vendor Data entry'!AX306)</f>
        <v/>
      </c>
      <c r="F305" s="85" t="str">
        <f>IF('Vendor Data entry'!AY306="","",'Vendor Data entry'!AY306)</f>
        <v/>
      </c>
      <c r="G305" s="85" t="str">
        <f>IF('Vendor Data entry'!BT306="","",'Vendor Data entry'!BT306)</f>
        <v/>
      </c>
      <c r="H305" s="85" t="str">
        <f>IF('Vendor Data entry'!BU306="","",'Vendor Data entry'!BU306)</f>
        <v/>
      </c>
      <c r="I305" s="85" t="str">
        <f>IF('Vendor Data entry'!CE306="","",'Vendor Data entry'!CE306)</f>
        <v/>
      </c>
      <c r="J305" s="85" t="str">
        <f>IF('Vendor Data entry'!CM306="","",'Vendor Data entry'!CM306)</f>
        <v/>
      </c>
      <c r="U305" s="85" t="str">
        <f>IF('External Stak. data entry'!D306="","",'External Stak. data entry'!D306)</f>
        <v/>
      </c>
      <c r="V305" s="85" t="str">
        <f>IF('External Stak. data entry'!E306="","",'External Stak. data entry'!E306)</f>
        <v/>
      </c>
      <c r="W305" s="85" t="str">
        <f>IF('External Stak. data entry'!F306="","",'External Stak. data entry'!F306)</f>
        <v/>
      </c>
      <c r="X305" s="85" t="str">
        <f>IF('External Stak. data entry'!G306="","",'External Stak. data entry'!G306)</f>
        <v/>
      </c>
      <c r="Y305" s="85" t="str">
        <f>IF('External Stak. data entry'!T306="","",'External Stak. data entry'!T306)</f>
        <v/>
      </c>
      <c r="Z305" s="85" t="str">
        <f>IF('Customer Data entry'!J306="","",'Customer Data entry'!J306)</f>
        <v/>
      </c>
      <c r="AA305" s="85" t="str">
        <f>IF('Customer Data entry'!S306="","",'Customer Data entry'!S306)</f>
        <v/>
      </c>
      <c r="AB305" s="85" t="str">
        <f>IF('Customer Data entry'!AF306="","",'Customer Data entry'!AF306)</f>
        <v/>
      </c>
    </row>
    <row r="306" spans="2:28" x14ac:dyDescent="0.25">
      <c r="B306" s="85" t="str">
        <f>IF('Vendor Data entry'!B307="","",'Vendor Data entry'!B307)</f>
        <v/>
      </c>
      <c r="C306" s="85" t="str">
        <f>IF('Vendor Data entry'!V307="","",'Vendor Data entry'!V307)</f>
        <v/>
      </c>
      <c r="D306" s="85" t="str">
        <f>IF('Vendor Data entry'!W307="","",'Vendor Data entry'!W307)</f>
        <v/>
      </c>
      <c r="E306" s="85" t="str">
        <f>IF('Vendor Data entry'!AX307="","",'Vendor Data entry'!AX307)</f>
        <v/>
      </c>
      <c r="F306" s="85" t="str">
        <f>IF('Vendor Data entry'!AY307="","",'Vendor Data entry'!AY307)</f>
        <v/>
      </c>
      <c r="G306" s="85" t="str">
        <f>IF('Vendor Data entry'!BT307="","",'Vendor Data entry'!BT307)</f>
        <v/>
      </c>
      <c r="H306" s="85" t="str">
        <f>IF('Vendor Data entry'!BU307="","",'Vendor Data entry'!BU307)</f>
        <v/>
      </c>
      <c r="I306" s="85" t="str">
        <f>IF('Vendor Data entry'!CE307="","",'Vendor Data entry'!CE307)</f>
        <v/>
      </c>
      <c r="J306" s="85" t="str">
        <f>IF('Vendor Data entry'!CM307="","",'Vendor Data entry'!CM307)</f>
        <v/>
      </c>
      <c r="U306" s="85" t="str">
        <f>IF('External Stak. data entry'!D307="","",'External Stak. data entry'!D307)</f>
        <v/>
      </c>
      <c r="V306" s="85" t="str">
        <f>IF('External Stak. data entry'!E307="","",'External Stak. data entry'!E307)</f>
        <v/>
      </c>
      <c r="W306" s="85" t="str">
        <f>IF('External Stak. data entry'!F307="","",'External Stak. data entry'!F307)</f>
        <v/>
      </c>
      <c r="X306" s="85" t="str">
        <f>IF('External Stak. data entry'!G307="","",'External Stak. data entry'!G307)</f>
        <v/>
      </c>
      <c r="Y306" s="85" t="str">
        <f>IF('External Stak. data entry'!T307="","",'External Stak. data entry'!T307)</f>
        <v/>
      </c>
      <c r="Z306" s="85" t="str">
        <f>IF('Customer Data entry'!J307="","",'Customer Data entry'!J307)</f>
        <v/>
      </c>
      <c r="AA306" s="85" t="str">
        <f>IF('Customer Data entry'!S307="","",'Customer Data entry'!S307)</f>
        <v/>
      </c>
      <c r="AB306" s="85" t="str">
        <f>IF('Customer Data entry'!AF307="","",'Customer Data entry'!AF307)</f>
        <v/>
      </c>
    </row>
    <row r="307" spans="2:28" x14ac:dyDescent="0.25">
      <c r="B307" s="85" t="str">
        <f>IF('Vendor Data entry'!B308="","",'Vendor Data entry'!B308)</f>
        <v/>
      </c>
      <c r="C307" s="85" t="str">
        <f>IF('Vendor Data entry'!V308="","",'Vendor Data entry'!V308)</f>
        <v/>
      </c>
      <c r="D307" s="85" t="str">
        <f>IF('Vendor Data entry'!W308="","",'Vendor Data entry'!W308)</f>
        <v/>
      </c>
      <c r="E307" s="85" t="str">
        <f>IF('Vendor Data entry'!AX308="","",'Vendor Data entry'!AX308)</f>
        <v/>
      </c>
      <c r="F307" s="85" t="str">
        <f>IF('Vendor Data entry'!AY308="","",'Vendor Data entry'!AY308)</f>
        <v/>
      </c>
      <c r="G307" s="85" t="str">
        <f>IF('Vendor Data entry'!BT308="","",'Vendor Data entry'!BT308)</f>
        <v/>
      </c>
      <c r="H307" s="85" t="str">
        <f>IF('Vendor Data entry'!BU308="","",'Vendor Data entry'!BU308)</f>
        <v/>
      </c>
      <c r="I307" s="85" t="str">
        <f>IF('Vendor Data entry'!CE308="","",'Vendor Data entry'!CE308)</f>
        <v/>
      </c>
      <c r="J307" s="85" t="str">
        <f>IF('Vendor Data entry'!CM308="","",'Vendor Data entry'!CM308)</f>
        <v/>
      </c>
      <c r="U307" s="85" t="str">
        <f>IF('External Stak. data entry'!D308="","",'External Stak. data entry'!D308)</f>
        <v/>
      </c>
      <c r="V307" s="85" t="str">
        <f>IF('External Stak. data entry'!E308="","",'External Stak. data entry'!E308)</f>
        <v/>
      </c>
      <c r="W307" s="85" t="str">
        <f>IF('External Stak. data entry'!F308="","",'External Stak. data entry'!F308)</f>
        <v/>
      </c>
      <c r="X307" s="85" t="str">
        <f>IF('External Stak. data entry'!G308="","",'External Stak. data entry'!G308)</f>
        <v/>
      </c>
      <c r="Y307" s="85" t="str">
        <f>IF('External Stak. data entry'!T308="","",'External Stak. data entry'!T308)</f>
        <v/>
      </c>
      <c r="Z307" s="85" t="str">
        <f>IF('Customer Data entry'!J308="","",'Customer Data entry'!J308)</f>
        <v/>
      </c>
      <c r="AA307" s="85" t="str">
        <f>IF('Customer Data entry'!S308="","",'Customer Data entry'!S308)</f>
        <v/>
      </c>
      <c r="AB307" s="85" t="str">
        <f>IF('Customer Data entry'!AF308="","",'Customer Data entry'!AF308)</f>
        <v/>
      </c>
    </row>
    <row r="308" spans="2:28" x14ac:dyDescent="0.25">
      <c r="B308" s="85" t="str">
        <f>IF('Vendor Data entry'!B309="","",'Vendor Data entry'!B309)</f>
        <v/>
      </c>
      <c r="C308" s="85" t="str">
        <f>IF('Vendor Data entry'!V309="","",'Vendor Data entry'!V309)</f>
        <v/>
      </c>
      <c r="D308" s="85" t="str">
        <f>IF('Vendor Data entry'!W309="","",'Vendor Data entry'!W309)</f>
        <v/>
      </c>
      <c r="E308" s="85" t="str">
        <f>IF('Vendor Data entry'!AX309="","",'Vendor Data entry'!AX309)</f>
        <v/>
      </c>
      <c r="F308" s="85" t="str">
        <f>IF('Vendor Data entry'!AY309="","",'Vendor Data entry'!AY309)</f>
        <v/>
      </c>
      <c r="G308" s="85" t="str">
        <f>IF('Vendor Data entry'!BT309="","",'Vendor Data entry'!BT309)</f>
        <v/>
      </c>
      <c r="H308" s="85" t="str">
        <f>IF('Vendor Data entry'!BU309="","",'Vendor Data entry'!BU309)</f>
        <v/>
      </c>
      <c r="I308" s="85" t="str">
        <f>IF('Vendor Data entry'!CE309="","",'Vendor Data entry'!CE309)</f>
        <v/>
      </c>
      <c r="J308" s="85" t="str">
        <f>IF('Vendor Data entry'!CM309="","",'Vendor Data entry'!CM309)</f>
        <v/>
      </c>
      <c r="U308" s="85" t="str">
        <f>IF('External Stak. data entry'!D309="","",'External Stak. data entry'!D309)</f>
        <v/>
      </c>
      <c r="V308" s="85" t="str">
        <f>IF('External Stak. data entry'!E309="","",'External Stak. data entry'!E309)</f>
        <v/>
      </c>
      <c r="W308" s="85" t="str">
        <f>IF('External Stak. data entry'!F309="","",'External Stak. data entry'!F309)</f>
        <v/>
      </c>
      <c r="X308" s="85" t="str">
        <f>IF('External Stak. data entry'!G309="","",'External Stak. data entry'!G309)</f>
        <v/>
      </c>
      <c r="Y308" s="85" t="str">
        <f>IF('External Stak. data entry'!T309="","",'External Stak. data entry'!T309)</f>
        <v/>
      </c>
      <c r="Z308" s="85" t="str">
        <f>IF('Customer Data entry'!J309="","",'Customer Data entry'!J309)</f>
        <v/>
      </c>
      <c r="AA308" s="85" t="str">
        <f>IF('Customer Data entry'!S309="","",'Customer Data entry'!S309)</f>
        <v/>
      </c>
      <c r="AB308" s="85" t="str">
        <f>IF('Customer Data entry'!AF309="","",'Customer Data entry'!AF309)</f>
        <v/>
      </c>
    </row>
    <row r="309" spans="2:28" x14ac:dyDescent="0.25">
      <c r="B309" s="85" t="str">
        <f>IF('Vendor Data entry'!B310="","",'Vendor Data entry'!B310)</f>
        <v/>
      </c>
      <c r="C309" s="85" t="str">
        <f>IF('Vendor Data entry'!V310="","",'Vendor Data entry'!V310)</f>
        <v/>
      </c>
      <c r="D309" s="85" t="str">
        <f>IF('Vendor Data entry'!W310="","",'Vendor Data entry'!W310)</f>
        <v/>
      </c>
      <c r="E309" s="85" t="str">
        <f>IF('Vendor Data entry'!AX310="","",'Vendor Data entry'!AX310)</f>
        <v/>
      </c>
      <c r="F309" s="85" t="str">
        <f>IF('Vendor Data entry'!AY310="","",'Vendor Data entry'!AY310)</f>
        <v/>
      </c>
      <c r="G309" s="85" t="str">
        <f>IF('Vendor Data entry'!BT310="","",'Vendor Data entry'!BT310)</f>
        <v/>
      </c>
      <c r="H309" s="85" t="str">
        <f>IF('Vendor Data entry'!BU310="","",'Vendor Data entry'!BU310)</f>
        <v/>
      </c>
      <c r="I309" s="85" t="str">
        <f>IF('Vendor Data entry'!CE310="","",'Vendor Data entry'!CE310)</f>
        <v/>
      </c>
      <c r="J309" s="85" t="str">
        <f>IF('Vendor Data entry'!CM310="","",'Vendor Data entry'!CM310)</f>
        <v/>
      </c>
      <c r="U309" s="85" t="str">
        <f>IF('External Stak. data entry'!D310="","",'External Stak. data entry'!D310)</f>
        <v/>
      </c>
      <c r="V309" s="85" t="str">
        <f>IF('External Stak. data entry'!E310="","",'External Stak. data entry'!E310)</f>
        <v/>
      </c>
      <c r="W309" s="85" t="str">
        <f>IF('External Stak. data entry'!F310="","",'External Stak. data entry'!F310)</f>
        <v/>
      </c>
      <c r="X309" s="85" t="str">
        <f>IF('External Stak. data entry'!G310="","",'External Stak. data entry'!G310)</f>
        <v/>
      </c>
      <c r="Y309" s="85" t="str">
        <f>IF('External Stak. data entry'!T310="","",'External Stak. data entry'!T310)</f>
        <v/>
      </c>
      <c r="Z309" s="85" t="str">
        <f>IF('Customer Data entry'!J310="","",'Customer Data entry'!J310)</f>
        <v/>
      </c>
      <c r="AA309" s="85" t="str">
        <f>IF('Customer Data entry'!S310="","",'Customer Data entry'!S310)</f>
        <v/>
      </c>
      <c r="AB309" s="85" t="str">
        <f>IF('Customer Data entry'!AF310="","",'Customer Data entry'!AF310)</f>
        <v/>
      </c>
    </row>
    <row r="310" spans="2:28" x14ac:dyDescent="0.25">
      <c r="B310" s="85" t="str">
        <f>IF('Vendor Data entry'!B311="","",'Vendor Data entry'!B311)</f>
        <v/>
      </c>
      <c r="C310" s="85" t="str">
        <f>IF('Vendor Data entry'!V311="","",'Vendor Data entry'!V311)</f>
        <v/>
      </c>
      <c r="D310" s="85" t="str">
        <f>IF('Vendor Data entry'!W311="","",'Vendor Data entry'!W311)</f>
        <v/>
      </c>
      <c r="E310" s="85" t="str">
        <f>IF('Vendor Data entry'!AX311="","",'Vendor Data entry'!AX311)</f>
        <v/>
      </c>
      <c r="F310" s="85" t="str">
        <f>IF('Vendor Data entry'!AY311="","",'Vendor Data entry'!AY311)</f>
        <v/>
      </c>
      <c r="G310" s="85" t="str">
        <f>IF('Vendor Data entry'!BT311="","",'Vendor Data entry'!BT311)</f>
        <v/>
      </c>
      <c r="H310" s="85" t="str">
        <f>IF('Vendor Data entry'!BU311="","",'Vendor Data entry'!BU311)</f>
        <v/>
      </c>
      <c r="I310" s="85" t="str">
        <f>IF('Vendor Data entry'!CE311="","",'Vendor Data entry'!CE311)</f>
        <v/>
      </c>
      <c r="J310" s="85" t="str">
        <f>IF('Vendor Data entry'!CM311="","",'Vendor Data entry'!CM311)</f>
        <v/>
      </c>
      <c r="U310" s="85" t="str">
        <f>IF('External Stak. data entry'!D311="","",'External Stak. data entry'!D311)</f>
        <v/>
      </c>
      <c r="V310" s="85" t="str">
        <f>IF('External Stak. data entry'!E311="","",'External Stak. data entry'!E311)</f>
        <v/>
      </c>
      <c r="W310" s="85" t="str">
        <f>IF('External Stak. data entry'!F311="","",'External Stak. data entry'!F311)</f>
        <v/>
      </c>
      <c r="X310" s="85" t="str">
        <f>IF('External Stak. data entry'!G311="","",'External Stak. data entry'!G311)</f>
        <v/>
      </c>
      <c r="Y310" s="85" t="str">
        <f>IF('External Stak. data entry'!T311="","",'External Stak. data entry'!T311)</f>
        <v/>
      </c>
      <c r="Z310" s="85" t="str">
        <f>IF('Customer Data entry'!J311="","",'Customer Data entry'!J311)</f>
        <v/>
      </c>
      <c r="AA310" s="85" t="str">
        <f>IF('Customer Data entry'!S311="","",'Customer Data entry'!S311)</f>
        <v/>
      </c>
      <c r="AB310" s="85" t="str">
        <f>IF('Customer Data entry'!AF311="","",'Customer Data entry'!AF311)</f>
        <v/>
      </c>
    </row>
    <row r="311" spans="2:28" x14ac:dyDescent="0.25">
      <c r="B311" s="85" t="str">
        <f>IF('Vendor Data entry'!B312="","",'Vendor Data entry'!B312)</f>
        <v/>
      </c>
      <c r="C311" s="85" t="str">
        <f>IF('Vendor Data entry'!V312="","",'Vendor Data entry'!V312)</f>
        <v/>
      </c>
      <c r="D311" s="85" t="str">
        <f>IF('Vendor Data entry'!W312="","",'Vendor Data entry'!W312)</f>
        <v/>
      </c>
      <c r="E311" s="85" t="str">
        <f>IF('Vendor Data entry'!AX312="","",'Vendor Data entry'!AX312)</f>
        <v/>
      </c>
      <c r="F311" s="85" t="str">
        <f>IF('Vendor Data entry'!AY312="","",'Vendor Data entry'!AY312)</f>
        <v/>
      </c>
      <c r="G311" s="85" t="str">
        <f>IF('Vendor Data entry'!BT312="","",'Vendor Data entry'!BT312)</f>
        <v/>
      </c>
      <c r="H311" s="85" t="str">
        <f>IF('Vendor Data entry'!BU312="","",'Vendor Data entry'!BU312)</f>
        <v/>
      </c>
      <c r="I311" s="85" t="str">
        <f>IF('Vendor Data entry'!CE312="","",'Vendor Data entry'!CE312)</f>
        <v/>
      </c>
      <c r="J311" s="85" t="str">
        <f>IF('Vendor Data entry'!CM312="","",'Vendor Data entry'!CM312)</f>
        <v/>
      </c>
      <c r="U311" s="85" t="str">
        <f>IF('External Stak. data entry'!D312="","",'External Stak. data entry'!D312)</f>
        <v/>
      </c>
      <c r="V311" s="85" t="str">
        <f>IF('External Stak. data entry'!E312="","",'External Stak. data entry'!E312)</f>
        <v/>
      </c>
      <c r="W311" s="85" t="str">
        <f>IF('External Stak. data entry'!F312="","",'External Stak. data entry'!F312)</f>
        <v/>
      </c>
      <c r="X311" s="85" t="str">
        <f>IF('External Stak. data entry'!G312="","",'External Stak. data entry'!G312)</f>
        <v/>
      </c>
      <c r="Y311" s="85" t="str">
        <f>IF('External Stak. data entry'!T312="","",'External Stak. data entry'!T312)</f>
        <v/>
      </c>
      <c r="Z311" s="85" t="str">
        <f>IF('Customer Data entry'!J312="","",'Customer Data entry'!J312)</f>
        <v/>
      </c>
      <c r="AA311" s="85" t="str">
        <f>IF('Customer Data entry'!S312="","",'Customer Data entry'!S312)</f>
        <v/>
      </c>
      <c r="AB311" s="85" t="str">
        <f>IF('Customer Data entry'!AF312="","",'Customer Data entry'!AF312)</f>
        <v/>
      </c>
    </row>
    <row r="312" spans="2:28" x14ac:dyDescent="0.25">
      <c r="B312" s="85" t="str">
        <f>IF('Vendor Data entry'!B313="","",'Vendor Data entry'!B313)</f>
        <v/>
      </c>
      <c r="C312" s="85" t="str">
        <f>IF('Vendor Data entry'!V313="","",'Vendor Data entry'!V313)</f>
        <v/>
      </c>
      <c r="D312" s="85" t="str">
        <f>IF('Vendor Data entry'!W313="","",'Vendor Data entry'!W313)</f>
        <v/>
      </c>
      <c r="E312" s="85" t="str">
        <f>IF('Vendor Data entry'!AX313="","",'Vendor Data entry'!AX313)</f>
        <v/>
      </c>
      <c r="F312" s="85" t="str">
        <f>IF('Vendor Data entry'!AY313="","",'Vendor Data entry'!AY313)</f>
        <v/>
      </c>
      <c r="G312" s="85" t="str">
        <f>IF('Vendor Data entry'!BT313="","",'Vendor Data entry'!BT313)</f>
        <v/>
      </c>
      <c r="H312" s="85" t="str">
        <f>IF('Vendor Data entry'!BU313="","",'Vendor Data entry'!BU313)</f>
        <v/>
      </c>
      <c r="I312" s="85" t="str">
        <f>IF('Vendor Data entry'!CE313="","",'Vendor Data entry'!CE313)</f>
        <v/>
      </c>
      <c r="J312" s="85" t="str">
        <f>IF('Vendor Data entry'!CM313="","",'Vendor Data entry'!CM313)</f>
        <v/>
      </c>
      <c r="U312" s="85" t="str">
        <f>IF('External Stak. data entry'!D313="","",'External Stak. data entry'!D313)</f>
        <v/>
      </c>
      <c r="V312" s="85" t="str">
        <f>IF('External Stak. data entry'!E313="","",'External Stak. data entry'!E313)</f>
        <v/>
      </c>
      <c r="W312" s="85" t="str">
        <f>IF('External Stak. data entry'!F313="","",'External Stak. data entry'!F313)</f>
        <v/>
      </c>
      <c r="X312" s="85" t="str">
        <f>IF('External Stak. data entry'!G313="","",'External Stak. data entry'!G313)</f>
        <v/>
      </c>
      <c r="Y312" s="85" t="str">
        <f>IF('External Stak. data entry'!T313="","",'External Stak. data entry'!T313)</f>
        <v/>
      </c>
      <c r="Z312" s="85" t="str">
        <f>IF('Customer Data entry'!J313="","",'Customer Data entry'!J313)</f>
        <v/>
      </c>
      <c r="AA312" s="85" t="str">
        <f>IF('Customer Data entry'!S313="","",'Customer Data entry'!S313)</f>
        <v/>
      </c>
      <c r="AB312" s="85" t="str">
        <f>IF('Customer Data entry'!AF313="","",'Customer Data entry'!AF313)</f>
        <v/>
      </c>
    </row>
    <row r="313" spans="2:28" x14ac:dyDescent="0.25">
      <c r="B313" s="85" t="str">
        <f>IF('Vendor Data entry'!B314="","",'Vendor Data entry'!B314)</f>
        <v/>
      </c>
      <c r="C313" s="85" t="str">
        <f>IF('Vendor Data entry'!V314="","",'Vendor Data entry'!V314)</f>
        <v/>
      </c>
      <c r="D313" s="85" t="str">
        <f>IF('Vendor Data entry'!W314="","",'Vendor Data entry'!W314)</f>
        <v/>
      </c>
      <c r="E313" s="85" t="str">
        <f>IF('Vendor Data entry'!AX314="","",'Vendor Data entry'!AX314)</f>
        <v/>
      </c>
      <c r="F313" s="85" t="str">
        <f>IF('Vendor Data entry'!AY314="","",'Vendor Data entry'!AY314)</f>
        <v/>
      </c>
      <c r="G313" s="85" t="str">
        <f>IF('Vendor Data entry'!BT314="","",'Vendor Data entry'!BT314)</f>
        <v/>
      </c>
      <c r="H313" s="85" t="str">
        <f>IF('Vendor Data entry'!BU314="","",'Vendor Data entry'!BU314)</f>
        <v/>
      </c>
      <c r="I313" s="85" t="str">
        <f>IF('Vendor Data entry'!CE314="","",'Vendor Data entry'!CE314)</f>
        <v/>
      </c>
      <c r="J313" s="85" t="str">
        <f>IF('Vendor Data entry'!CM314="","",'Vendor Data entry'!CM314)</f>
        <v/>
      </c>
      <c r="U313" s="85" t="str">
        <f>IF('External Stak. data entry'!D314="","",'External Stak. data entry'!D314)</f>
        <v/>
      </c>
      <c r="V313" s="85" t="str">
        <f>IF('External Stak. data entry'!E314="","",'External Stak. data entry'!E314)</f>
        <v/>
      </c>
      <c r="W313" s="85" t="str">
        <f>IF('External Stak. data entry'!F314="","",'External Stak. data entry'!F314)</f>
        <v/>
      </c>
      <c r="X313" s="85" t="str">
        <f>IF('External Stak. data entry'!G314="","",'External Stak. data entry'!G314)</f>
        <v/>
      </c>
      <c r="Y313" s="85" t="str">
        <f>IF('External Stak. data entry'!T314="","",'External Stak. data entry'!T314)</f>
        <v/>
      </c>
      <c r="Z313" s="85" t="str">
        <f>IF('Customer Data entry'!J314="","",'Customer Data entry'!J314)</f>
        <v/>
      </c>
      <c r="AA313" s="85" t="str">
        <f>IF('Customer Data entry'!S314="","",'Customer Data entry'!S314)</f>
        <v/>
      </c>
      <c r="AB313" s="85" t="str">
        <f>IF('Customer Data entry'!AF314="","",'Customer Data entry'!AF314)</f>
        <v/>
      </c>
    </row>
    <row r="314" spans="2:28" x14ac:dyDescent="0.25">
      <c r="B314" s="85" t="str">
        <f>IF('Vendor Data entry'!B315="","",'Vendor Data entry'!B315)</f>
        <v/>
      </c>
      <c r="C314" s="85" t="str">
        <f>IF('Vendor Data entry'!V315="","",'Vendor Data entry'!V315)</f>
        <v/>
      </c>
      <c r="D314" s="85" t="str">
        <f>IF('Vendor Data entry'!W315="","",'Vendor Data entry'!W315)</f>
        <v/>
      </c>
      <c r="E314" s="85" t="str">
        <f>IF('Vendor Data entry'!AX315="","",'Vendor Data entry'!AX315)</f>
        <v/>
      </c>
      <c r="F314" s="85" t="str">
        <f>IF('Vendor Data entry'!AY315="","",'Vendor Data entry'!AY315)</f>
        <v/>
      </c>
      <c r="G314" s="85" t="str">
        <f>IF('Vendor Data entry'!BT315="","",'Vendor Data entry'!BT315)</f>
        <v/>
      </c>
      <c r="H314" s="85" t="str">
        <f>IF('Vendor Data entry'!BU315="","",'Vendor Data entry'!BU315)</f>
        <v/>
      </c>
      <c r="I314" s="85" t="str">
        <f>IF('Vendor Data entry'!CE315="","",'Vendor Data entry'!CE315)</f>
        <v/>
      </c>
      <c r="J314" s="85" t="str">
        <f>IF('Vendor Data entry'!CM315="","",'Vendor Data entry'!CM315)</f>
        <v/>
      </c>
      <c r="U314" s="85" t="str">
        <f>IF('External Stak. data entry'!D315="","",'External Stak. data entry'!D315)</f>
        <v/>
      </c>
      <c r="V314" s="85" t="str">
        <f>IF('External Stak. data entry'!E315="","",'External Stak. data entry'!E315)</f>
        <v/>
      </c>
      <c r="W314" s="85" t="str">
        <f>IF('External Stak. data entry'!F315="","",'External Stak. data entry'!F315)</f>
        <v/>
      </c>
      <c r="X314" s="85" t="str">
        <f>IF('External Stak. data entry'!G315="","",'External Stak. data entry'!G315)</f>
        <v/>
      </c>
      <c r="Y314" s="85" t="str">
        <f>IF('External Stak. data entry'!T315="","",'External Stak. data entry'!T315)</f>
        <v/>
      </c>
      <c r="Z314" s="85" t="str">
        <f>IF('Customer Data entry'!J315="","",'Customer Data entry'!J315)</f>
        <v/>
      </c>
      <c r="AA314" s="85" t="str">
        <f>IF('Customer Data entry'!S315="","",'Customer Data entry'!S315)</f>
        <v/>
      </c>
      <c r="AB314" s="85" t="str">
        <f>IF('Customer Data entry'!AF315="","",'Customer Data entry'!AF315)</f>
        <v/>
      </c>
    </row>
    <row r="315" spans="2:28" x14ac:dyDescent="0.25">
      <c r="B315" s="85" t="str">
        <f>IF('Vendor Data entry'!B316="","",'Vendor Data entry'!B316)</f>
        <v/>
      </c>
      <c r="C315" s="85" t="str">
        <f>IF('Vendor Data entry'!V316="","",'Vendor Data entry'!V316)</f>
        <v/>
      </c>
      <c r="D315" s="85" t="str">
        <f>IF('Vendor Data entry'!W316="","",'Vendor Data entry'!W316)</f>
        <v/>
      </c>
      <c r="E315" s="85" t="str">
        <f>IF('Vendor Data entry'!AX316="","",'Vendor Data entry'!AX316)</f>
        <v/>
      </c>
      <c r="F315" s="85" t="str">
        <f>IF('Vendor Data entry'!AY316="","",'Vendor Data entry'!AY316)</f>
        <v/>
      </c>
      <c r="G315" s="85" t="str">
        <f>IF('Vendor Data entry'!BT316="","",'Vendor Data entry'!BT316)</f>
        <v/>
      </c>
      <c r="H315" s="85" t="str">
        <f>IF('Vendor Data entry'!BU316="","",'Vendor Data entry'!BU316)</f>
        <v/>
      </c>
      <c r="I315" s="85" t="str">
        <f>IF('Vendor Data entry'!CE316="","",'Vendor Data entry'!CE316)</f>
        <v/>
      </c>
      <c r="J315" s="85" t="str">
        <f>IF('Vendor Data entry'!CM316="","",'Vendor Data entry'!CM316)</f>
        <v/>
      </c>
      <c r="U315" s="85" t="str">
        <f>IF('External Stak. data entry'!D316="","",'External Stak. data entry'!D316)</f>
        <v/>
      </c>
      <c r="V315" s="85" t="str">
        <f>IF('External Stak. data entry'!E316="","",'External Stak. data entry'!E316)</f>
        <v/>
      </c>
      <c r="W315" s="85" t="str">
        <f>IF('External Stak. data entry'!F316="","",'External Stak. data entry'!F316)</f>
        <v/>
      </c>
      <c r="X315" s="85" t="str">
        <f>IF('External Stak. data entry'!G316="","",'External Stak. data entry'!G316)</f>
        <v/>
      </c>
      <c r="Y315" s="85" t="str">
        <f>IF('External Stak. data entry'!T316="","",'External Stak. data entry'!T316)</f>
        <v/>
      </c>
      <c r="Z315" s="85" t="str">
        <f>IF('Customer Data entry'!J316="","",'Customer Data entry'!J316)</f>
        <v/>
      </c>
      <c r="AA315" s="85" t="str">
        <f>IF('Customer Data entry'!S316="","",'Customer Data entry'!S316)</f>
        <v/>
      </c>
      <c r="AB315" s="85" t="str">
        <f>IF('Customer Data entry'!AF316="","",'Customer Data entry'!AF316)</f>
        <v/>
      </c>
    </row>
    <row r="316" spans="2:28" x14ac:dyDescent="0.25">
      <c r="B316" s="85" t="str">
        <f>IF('Vendor Data entry'!B317="","",'Vendor Data entry'!B317)</f>
        <v/>
      </c>
      <c r="C316" s="85" t="str">
        <f>IF('Vendor Data entry'!V317="","",'Vendor Data entry'!V317)</f>
        <v/>
      </c>
      <c r="D316" s="85" t="str">
        <f>IF('Vendor Data entry'!W317="","",'Vendor Data entry'!W317)</f>
        <v/>
      </c>
      <c r="E316" s="85" t="str">
        <f>IF('Vendor Data entry'!AX317="","",'Vendor Data entry'!AX317)</f>
        <v/>
      </c>
      <c r="F316" s="85" t="str">
        <f>IF('Vendor Data entry'!AY317="","",'Vendor Data entry'!AY317)</f>
        <v/>
      </c>
      <c r="G316" s="85" t="str">
        <f>IF('Vendor Data entry'!BT317="","",'Vendor Data entry'!BT317)</f>
        <v/>
      </c>
      <c r="H316" s="85" t="str">
        <f>IF('Vendor Data entry'!BU317="","",'Vendor Data entry'!BU317)</f>
        <v/>
      </c>
      <c r="I316" s="85" t="str">
        <f>IF('Vendor Data entry'!CE317="","",'Vendor Data entry'!CE317)</f>
        <v/>
      </c>
      <c r="J316" s="85" t="str">
        <f>IF('Vendor Data entry'!CM317="","",'Vendor Data entry'!CM317)</f>
        <v/>
      </c>
      <c r="U316" s="85" t="str">
        <f>IF('External Stak. data entry'!D317="","",'External Stak. data entry'!D317)</f>
        <v/>
      </c>
      <c r="V316" s="85" t="str">
        <f>IF('External Stak. data entry'!E317="","",'External Stak. data entry'!E317)</f>
        <v/>
      </c>
      <c r="W316" s="85" t="str">
        <f>IF('External Stak. data entry'!F317="","",'External Stak. data entry'!F317)</f>
        <v/>
      </c>
      <c r="X316" s="85" t="str">
        <f>IF('External Stak. data entry'!G317="","",'External Stak. data entry'!G317)</f>
        <v/>
      </c>
      <c r="Y316" s="85" t="str">
        <f>IF('External Stak. data entry'!T317="","",'External Stak. data entry'!T317)</f>
        <v/>
      </c>
      <c r="Z316" s="85" t="str">
        <f>IF('Customer Data entry'!J317="","",'Customer Data entry'!J317)</f>
        <v/>
      </c>
      <c r="AA316" s="85" t="str">
        <f>IF('Customer Data entry'!S317="","",'Customer Data entry'!S317)</f>
        <v/>
      </c>
      <c r="AB316" s="85" t="str">
        <f>IF('Customer Data entry'!AF317="","",'Customer Data entry'!AF317)</f>
        <v/>
      </c>
    </row>
    <row r="317" spans="2:28" x14ac:dyDescent="0.25">
      <c r="B317" s="85" t="str">
        <f>IF('Vendor Data entry'!B318="","",'Vendor Data entry'!B318)</f>
        <v/>
      </c>
      <c r="C317" s="85" t="str">
        <f>IF('Vendor Data entry'!V318="","",'Vendor Data entry'!V318)</f>
        <v/>
      </c>
      <c r="D317" s="85" t="str">
        <f>IF('Vendor Data entry'!W318="","",'Vendor Data entry'!W318)</f>
        <v/>
      </c>
      <c r="E317" s="85" t="str">
        <f>IF('Vendor Data entry'!AX318="","",'Vendor Data entry'!AX318)</f>
        <v/>
      </c>
      <c r="F317" s="85" t="str">
        <f>IF('Vendor Data entry'!AY318="","",'Vendor Data entry'!AY318)</f>
        <v/>
      </c>
      <c r="G317" s="85" t="str">
        <f>IF('Vendor Data entry'!BT318="","",'Vendor Data entry'!BT318)</f>
        <v/>
      </c>
      <c r="H317" s="85" t="str">
        <f>IF('Vendor Data entry'!BU318="","",'Vendor Data entry'!BU318)</f>
        <v/>
      </c>
      <c r="I317" s="85" t="str">
        <f>IF('Vendor Data entry'!CE318="","",'Vendor Data entry'!CE318)</f>
        <v/>
      </c>
      <c r="J317" s="85" t="str">
        <f>IF('Vendor Data entry'!CM318="","",'Vendor Data entry'!CM318)</f>
        <v/>
      </c>
      <c r="U317" s="85" t="str">
        <f>IF('External Stak. data entry'!D318="","",'External Stak. data entry'!D318)</f>
        <v/>
      </c>
      <c r="V317" s="85" t="str">
        <f>IF('External Stak. data entry'!E318="","",'External Stak. data entry'!E318)</f>
        <v/>
      </c>
      <c r="W317" s="85" t="str">
        <f>IF('External Stak. data entry'!F318="","",'External Stak. data entry'!F318)</f>
        <v/>
      </c>
      <c r="X317" s="85" t="str">
        <f>IF('External Stak. data entry'!G318="","",'External Stak. data entry'!G318)</f>
        <v/>
      </c>
      <c r="Y317" s="85" t="str">
        <f>IF('External Stak. data entry'!T318="","",'External Stak. data entry'!T318)</f>
        <v/>
      </c>
      <c r="Z317" s="85" t="str">
        <f>IF('Customer Data entry'!J318="","",'Customer Data entry'!J318)</f>
        <v/>
      </c>
      <c r="AA317" s="85" t="str">
        <f>IF('Customer Data entry'!S318="","",'Customer Data entry'!S318)</f>
        <v/>
      </c>
      <c r="AB317" s="85" t="str">
        <f>IF('Customer Data entry'!AF318="","",'Customer Data entry'!AF318)</f>
        <v/>
      </c>
    </row>
    <row r="318" spans="2:28" x14ac:dyDescent="0.25">
      <c r="B318" s="85" t="str">
        <f>IF('Vendor Data entry'!B319="","",'Vendor Data entry'!B319)</f>
        <v/>
      </c>
      <c r="C318" s="85" t="str">
        <f>IF('Vendor Data entry'!V319="","",'Vendor Data entry'!V319)</f>
        <v/>
      </c>
      <c r="D318" s="85" t="str">
        <f>IF('Vendor Data entry'!W319="","",'Vendor Data entry'!W319)</f>
        <v/>
      </c>
      <c r="E318" s="85" t="str">
        <f>IF('Vendor Data entry'!AX319="","",'Vendor Data entry'!AX319)</f>
        <v/>
      </c>
      <c r="F318" s="85" t="str">
        <f>IF('Vendor Data entry'!AY319="","",'Vendor Data entry'!AY319)</f>
        <v/>
      </c>
      <c r="G318" s="85"/>
      <c r="H318" s="85" t="str">
        <f>IF('Vendor Data entry'!BU319="","",'Vendor Data entry'!BU319)</f>
        <v/>
      </c>
      <c r="I318" s="85" t="str">
        <f>IF('Vendor Data entry'!CE319="","",'Vendor Data entry'!CE319)</f>
        <v/>
      </c>
      <c r="J318" s="85" t="str">
        <f>IF('Vendor Data entry'!CM319="","",'Vendor Data entry'!CM319)</f>
        <v/>
      </c>
      <c r="U318" s="85" t="str">
        <f>IF('External Stak. data entry'!D319="","",'External Stak. data entry'!D319)</f>
        <v/>
      </c>
      <c r="V318" s="85" t="str">
        <f>IF('External Stak. data entry'!E319="","",'External Stak. data entry'!E319)</f>
        <v/>
      </c>
      <c r="W318" s="85" t="str">
        <f>IF('External Stak. data entry'!F319="","",'External Stak. data entry'!F319)</f>
        <v/>
      </c>
      <c r="X318" s="85" t="str">
        <f>IF('External Stak. data entry'!G319="","",'External Stak. data entry'!G319)</f>
        <v/>
      </c>
      <c r="Y318" s="85" t="str">
        <f>IF('External Stak. data entry'!T319="","",'External Stak. data entry'!T319)</f>
        <v/>
      </c>
      <c r="Z318" s="85" t="str">
        <f>IF('Customer Data entry'!J319="","",'Customer Data entry'!J319)</f>
        <v/>
      </c>
      <c r="AA318" s="85" t="str">
        <f>IF('Customer Data entry'!S319="","",'Customer Data entry'!S319)</f>
        <v/>
      </c>
      <c r="AB318" s="85" t="str">
        <f>IF('Customer Data entry'!AF319="","",'Customer Data entry'!AF319)</f>
        <v/>
      </c>
    </row>
    <row r="319" spans="2:28" x14ac:dyDescent="0.25">
      <c r="B319" s="85" t="str">
        <f>IF('Vendor Data entry'!B320="","",'Vendor Data entry'!B320)</f>
        <v/>
      </c>
      <c r="C319" s="85" t="str">
        <f>IF('Vendor Data entry'!V320="","",'Vendor Data entry'!V320)</f>
        <v/>
      </c>
      <c r="D319" s="85" t="str">
        <f>IF('Vendor Data entry'!W320="","",'Vendor Data entry'!W320)</f>
        <v/>
      </c>
      <c r="E319" s="85" t="str">
        <f>IF('Vendor Data entry'!AX320="","",'Vendor Data entry'!AX320)</f>
        <v/>
      </c>
      <c r="F319" s="85" t="str">
        <f>IF('Vendor Data entry'!AY320="","",'Vendor Data entry'!AY320)</f>
        <v/>
      </c>
      <c r="G319" s="85"/>
      <c r="H319" s="85" t="str">
        <f>IF('Vendor Data entry'!BU320="","",'Vendor Data entry'!BU320)</f>
        <v/>
      </c>
      <c r="I319" s="85" t="str">
        <f>IF('Vendor Data entry'!CE320="","",'Vendor Data entry'!CE320)</f>
        <v/>
      </c>
      <c r="J319" s="85" t="str">
        <f>IF('Vendor Data entry'!CM320="","",'Vendor Data entry'!CM320)</f>
        <v/>
      </c>
      <c r="U319" s="85" t="str">
        <f>IF('External Stak. data entry'!D320="","",'External Stak. data entry'!D320)</f>
        <v/>
      </c>
      <c r="V319" s="85" t="str">
        <f>IF('External Stak. data entry'!E320="","",'External Stak. data entry'!E320)</f>
        <v/>
      </c>
      <c r="W319" s="85" t="str">
        <f>IF('External Stak. data entry'!F320="","",'External Stak. data entry'!F320)</f>
        <v/>
      </c>
      <c r="X319" s="85" t="str">
        <f>IF('External Stak. data entry'!G320="","",'External Stak. data entry'!G320)</f>
        <v/>
      </c>
      <c r="Y319" s="85" t="str">
        <f>IF('External Stak. data entry'!T320="","",'External Stak. data entry'!T320)</f>
        <v/>
      </c>
      <c r="Z319" s="85" t="str">
        <f>IF('Customer Data entry'!J320="","",'Customer Data entry'!J320)</f>
        <v/>
      </c>
      <c r="AA319" s="85" t="str">
        <f>IF('Customer Data entry'!S320="","",'Customer Data entry'!S320)</f>
        <v/>
      </c>
      <c r="AB319" s="85" t="str">
        <f>IF('Customer Data entry'!AF320="","",'Customer Data entry'!AF320)</f>
        <v/>
      </c>
    </row>
    <row r="320" spans="2:28" x14ac:dyDescent="0.25">
      <c r="B320" s="85" t="str">
        <f>IF('Vendor Data entry'!B321="","",'Vendor Data entry'!B321)</f>
        <v/>
      </c>
      <c r="C320" s="85" t="str">
        <f>IF('Vendor Data entry'!V321="","",'Vendor Data entry'!V321)</f>
        <v/>
      </c>
      <c r="D320" s="85" t="str">
        <f>IF('Vendor Data entry'!W321="","",'Vendor Data entry'!W321)</f>
        <v/>
      </c>
      <c r="E320" s="85" t="str">
        <f>IF('Vendor Data entry'!AX321="","",'Vendor Data entry'!AX321)</f>
        <v/>
      </c>
      <c r="F320" s="85" t="str">
        <f>IF('Vendor Data entry'!AY321="","",'Vendor Data entry'!AY321)</f>
        <v/>
      </c>
      <c r="G320" s="85"/>
      <c r="H320" s="85" t="str">
        <f>IF('Vendor Data entry'!BU321="","",'Vendor Data entry'!BU321)</f>
        <v/>
      </c>
      <c r="I320" s="85" t="str">
        <f>IF('Vendor Data entry'!CE321="","",'Vendor Data entry'!CE321)</f>
        <v/>
      </c>
      <c r="J320" s="85" t="str">
        <f>IF('Vendor Data entry'!CM321="","",'Vendor Data entry'!CM321)</f>
        <v/>
      </c>
      <c r="U320" s="85" t="str">
        <f>IF('External Stak. data entry'!D321="","",'External Stak. data entry'!D321)</f>
        <v/>
      </c>
      <c r="V320" s="85" t="str">
        <f>IF('External Stak. data entry'!E321="","",'External Stak. data entry'!E321)</f>
        <v/>
      </c>
      <c r="W320" s="85" t="str">
        <f>IF('External Stak. data entry'!F321="","",'External Stak. data entry'!F321)</f>
        <v/>
      </c>
      <c r="X320" s="85" t="str">
        <f>IF('External Stak. data entry'!G321="","",'External Stak. data entry'!G321)</f>
        <v/>
      </c>
      <c r="Y320" s="85" t="str">
        <f>IF('External Stak. data entry'!T321="","",'External Stak. data entry'!T321)</f>
        <v/>
      </c>
      <c r="Z320" s="85" t="str">
        <f>IF('Customer Data entry'!J321="","",'Customer Data entry'!J321)</f>
        <v/>
      </c>
      <c r="AA320" s="85" t="str">
        <f>IF('Customer Data entry'!S321="","",'Customer Data entry'!S321)</f>
        <v/>
      </c>
      <c r="AB320" s="85" t="str">
        <f>IF('Customer Data entry'!AF321="","",'Customer Data entry'!AF321)</f>
        <v/>
      </c>
    </row>
    <row r="321" spans="2:28" x14ac:dyDescent="0.25">
      <c r="B321" s="85" t="str">
        <f>IF('Vendor Data entry'!B322="","",'Vendor Data entry'!B322)</f>
        <v/>
      </c>
      <c r="C321" s="85" t="str">
        <f>IF('Vendor Data entry'!V322="","",'Vendor Data entry'!V322)</f>
        <v/>
      </c>
      <c r="D321" s="85" t="str">
        <f>IF('Vendor Data entry'!W322="","",'Vendor Data entry'!W322)</f>
        <v/>
      </c>
      <c r="E321" s="85" t="str">
        <f>IF('Vendor Data entry'!AX322="","",'Vendor Data entry'!AX322)</f>
        <v/>
      </c>
      <c r="F321" s="85" t="str">
        <f>IF('Vendor Data entry'!AY322="","",'Vendor Data entry'!AY322)</f>
        <v/>
      </c>
      <c r="G321" s="85"/>
      <c r="H321" s="85" t="str">
        <f>IF('Vendor Data entry'!BU322="","",'Vendor Data entry'!BU322)</f>
        <v/>
      </c>
      <c r="I321" s="85" t="str">
        <f>IF('Vendor Data entry'!CE322="","",'Vendor Data entry'!CE322)</f>
        <v/>
      </c>
      <c r="J321" s="85" t="str">
        <f>IF('Vendor Data entry'!CM322="","",'Vendor Data entry'!CM322)</f>
        <v/>
      </c>
      <c r="U321" s="85" t="str">
        <f>IF('External Stak. data entry'!D322="","",'External Stak. data entry'!D322)</f>
        <v/>
      </c>
      <c r="V321" s="85" t="str">
        <f>IF('External Stak. data entry'!E322="","",'External Stak. data entry'!E322)</f>
        <v/>
      </c>
      <c r="W321" s="85" t="str">
        <f>IF('External Stak. data entry'!F322="","",'External Stak. data entry'!F322)</f>
        <v/>
      </c>
      <c r="X321" s="85" t="str">
        <f>IF('External Stak. data entry'!G322="","",'External Stak. data entry'!G322)</f>
        <v/>
      </c>
      <c r="Y321" s="85" t="str">
        <f>IF('External Stak. data entry'!T322="","",'External Stak. data entry'!T322)</f>
        <v/>
      </c>
      <c r="Z321" s="85" t="str">
        <f>IF('Customer Data entry'!J322="","",'Customer Data entry'!J322)</f>
        <v/>
      </c>
      <c r="AA321" s="85" t="str">
        <f>IF('Customer Data entry'!S322="","",'Customer Data entry'!S322)</f>
        <v/>
      </c>
      <c r="AB321" s="85" t="str">
        <f>IF('Customer Data entry'!AF322="","",'Customer Data entry'!AF322)</f>
        <v/>
      </c>
    </row>
    <row r="322" spans="2:28" x14ac:dyDescent="0.25">
      <c r="B322" s="85" t="str">
        <f>IF('Vendor Data entry'!B323="","",'Vendor Data entry'!B323)</f>
        <v/>
      </c>
      <c r="C322" s="85" t="str">
        <f>IF('Vendor Data entry'!V323="","",'Vendor Data entry'!V323)</f>
        <v/>
      </c>
      <c r="D322" s="85" t="str">
        <f>IF('Vendor Data entry'!W323="","",'Vendor Data entry'!W323)</f>
        <v/>
      </c>
      <c r="E322" s="85" t="str">
        <f>IF('Vendor Data entry'!AX323="","",'Vendor Data entry'!AX323)</f>
        <v/>
      </c>
      <c r="F322" s="85" t="str">
        <f>IF('Vendor Data entry'!AY323="","",'Vendor Data entry'!AY323)</f>
        <v/>
      </c>
      <c r="G322" s="85"/>
      <c r="H322" s="85" t="str">
        <f>IF('Vendor Data entry'!BU323="","",'Vendor Data entry'!BU323)</f>
        <v/>
      </c>
      <c r="I322" s="85" t="str">
        <f>IF('Vendor Data entry'!CE323="","",'Vendor Data entry'!CE323)</f>
        <v/>
      </c>
      <c r="J322" s="85" t="str">
        <f>IF('Vendor Data entry'!CM323="","",'Vendor Data entry'!CM323)</f>
        <v/>
      </c>
      <c r="U322" s="85" t="str">
        <f>IF('External Stak. data entry'!D323="","",'External Stak. data entry'!D323)</f>
        <v/>
      </c>
      <c r="V322" s="85" t="str">
        <f>IF('External Stak. data entry'!E323="","",'External Stak. data entry'!E323)</f>
        <v/>
      </c>
      <c r="W322" s="85" t="str">
        <f>IF('External Stak. data entry'!F323="","",'External Stak. data entry'!F323)</f>
        <v/>
      </c>
      <c r="X322" s="85" t="str">
        <f>IF('External Stak. data entry'!G323="","",'External Stak. data entry'!G323)</f>
        <v/>
      </c>
      <c r="Y322" s="85" t="str">
        <f>IF('External Stak. data entry'!T323="","",'External Stak. data entry'!T323)</f>
        <v/>
      </c>
      <c r="Z322" s="85" t="str">
        <f>IF('Customer Data entry'!J323="","",'Customer Data entry'!J323)</f>
        <v/>
      </c>
      <c r="AA322" s="85" t="str">
        <f>IF('Customer Data entry'!S323="","",'Customer Data entry'!S323)</f>
        <v/>
      </c>
      <c r="AB322" s="85" t="str">
        <f>IF('Customer Data entry'!AF323="","",'Customer Data entry'!AF323)</f>
        <v/>
      </c>
    </row>
    <row r="323" spans="2:28" x14ac:dyDescent="0.25">
      <c r="B323" s="85" t="str">
        <f>IF('Vendor Data entry'!B324="","",'Vendor Data entry'!B324)</f>
        <v/>
      </c>
      <c r="C323" s="85" t="str">
        <f>IF('Vendor Data entry'!V324="","",'Vendor Data entry'!V324)</f>
        <v/>
      </c>
      <c r="D323" s="85" t="str">
        <f>IF('Vendor Data entry'!W324="","",'Vendor Data entry'!W324)</f>
        <v/>
      </c>
      <c r="E323" s="85" t="str">
        <f>IF('Vendor Data entry'!AX324="","",'Vendor Data entry'!AX324)</f>
        <v/>
      </c>
      <c r="F323" s="85" t="str">
        <f>IF('Vendor Data entry'!AY324="","",'Vendor Data entry'!AY324)</f>
        <v/>
      </c>
      <c r="G323" s="85"/>
      <c r="H323" s="85" t="str">
        <f>IF('Vendor Data entry'!BU324="","",'Vendor Data entry'!BU324)</f>
        <v/>
      </c>
      <c r="I323" s="85" t="str">
        <f>IF('Vendor Data entry'!CE324="","",'Vendor Data entry'!CE324)</f>
        <v/>
      </c>
      <c r="J323" s="85" t="str">
        <f>IF('Vendor Data entry'!CM324="","",'Vendor Data entry'!CM324)</f>
        <v/>
      </c>
      <c r="U323" s="85" t="str">
        <f>IF('External Stak. data entry'!D324="","",'External Stak. data entry'!D324)</f>
        <v/>
      </c>
      <c r="V323" s="85" t="str">
        <f>IF('External Stak. data entry'!E324="","",'External Stak. data entry'!E324)</f>
        <v/>
      </c>
      <c r="W323" s="85" t="str">
        <f>IF('External Stak. data entry'!F324="","",'External Stak. data entry'!F324)</f>
        <v/>
      </c>
      <c r="X323" s="85" t="str">
        <f>IF('External Stak. data entry'!G324="","",'External Stak. data entry'!G324)</f>
        <v/>
      </c>
      <c r="Y323" s="85" t="str">
        <f>IF('External Stak. data entry'!T324="","",'External Stak. data entry'!T324)</f>
        <v/>
      </c>
      <c r="Z323" s="85" t="str">
        <f>IF('Customer Data entry'!J324="","",'Customer Data entry'!J324)</f>
        <v/>
      </c>
      <c r="AA323" s="85" t="str">
        <f>IF('Customer Data entry'!S324="","",'Customer Data entry'!S324)</f>
        <v/>
      </c>
      <c r="AB323" s="85" t="str">
        <f>IF('Customer Data entry'!AF324="","",'Customer Data entry'!AF324)</f>
        <v/>
      </c>
    </row>
    <row r="324" spans="2:28" x14ac:dyDescent="0.25">
      <c r="B324" s="85" t="str">
        <f>IF('Vendor Data entry'!B325="","",'Vendor Data entry'!B325)</f>
        <v/>
      </c>
      <c r="C324" s="85" t="str">
        <f>IF('Vendor Data entry'!V325="","",'Vendor Data entry'!V325)</f>
        <v/>
      </c>
      <c r="D324" s="85" t="str">
        <f>IF('Vendor Data entry'!W325="","",'Vendor Data entry'!W325)</f>
        <v/>
      </c>
      <c r="E324" s="85" t="str">
        <f>IF('Vendor Data entry'!AX325="","",'Vendor Data entry'!AX325)</f>
        <v/>
      </c>
      <c r="F324" s="85" t="str">
        <f>IF('Vendor Data entry'!AY325="","",'Vendor Data entry'!AY325)</f>
        <v/>
      </c>
      <c r="G324" s="85"/>
      <c r="H324" s="85" t="str">
        <f>IF('Vendor Data entry'!BU325="","",'Vendor Data entry'!BU325)</f>
        <v/>
      </c>
      <c r="I324" s="85" t="str">
        <f>IF('Vendor Data entry'!CE325="","",'Vendor Data entry'!CE325)</f>
        <v/>
      </c>
      <c r="J324" s="85" t="str">
        <f>IF('Vendor Data entry'!CM325="","",'Vendor Data entry'!CM325)</f>
        <v/>
      </c>
      <c r="U324" s="85" t="str">
        <f>IF('External Stak. data entry'!D325="","",'External Stak. data entry'!D325)</f>
        <v/>
      </c>
      <c r="V324" s="85" t="str">
        <f>IF('External Stak. data entry'!E325="","",'External Stak. data entry'!E325)</f>
        <v/>
      </c>
      <c r="W324" s="85" t="str">
        <f>IF('External Stak. data entry'!F325="","",'External Stak. data entry'!F325)</f>
        <v/>
      </c>
      <c r="X324" s="85" t="str">
        <f>IF('External Stak. data entry'!G325="","",'External Stak. data entry'!G325)</f>
        <v/>
      </c>
      <c r="Y324" s="85" t="str">
        <f>IF('External Stak. data entry'!T325="","",'External Stak. data entry'!T325)</f>
        <v/>
      </c>
      <c r="Z324" s="85" t="str">
        <f>IF('Customer Data entry'!J325="","",'Customer Data entry'!J325)</f>
        <v/>
      </c>
      <c r="AA324" s="85" t="str">
        <f>IF('Customer Data entry'!S325="","",'Customer Data entry'!S325)</f>
        <v/>
      </c>
      <c r="AB324" s="85" t="str">
        <f>IF('Customer Data entry'!AF325="","",'Customer Data entry'!AF325)</f>
        <v/>
      </c>
    </row>
    <row r="325" spans="2:28" x14ac:dyDescent="0.25">
      <c r="B325" s="85" t="str">
        <f>IF('Vendor Data entry'!B326="","",'Vendor Data entry'!B326)</f>
        <v/>
      </c>
      <c r="C325" s="85" t="str">
        <f>IF('Vendor Data entry'!V326="","",'Vendor Data entry'!V326)</f>
        <v/>
      </c>
      <c r="D325" s="85" t="str">
        <f>IF('Vendor Data entry'!W326="","",'Vendor Data entry'!W326)</f>
        <v/>
      </c>
      <c r="E325" s="85" t="str">
        <f>IF('Vendor Data entry'!AX326="","",'Vendor Data entry'!AX326)</f>
        <v/>
      </c>
      <c r="F325" s="85" t="str">
        <f>IF('Vendor Data entry'!AY326="","",'Vendor Data entry'!AY326)</f>
        <v/>
      </c>
      <c r="G325" s="85"/>
      <c r="H325" s="85" t="str">
        <f>IF('Vendor Data entry'!BU326="","",'Vendor Data entry'!BU326)</f>
        <v/>
      </c>
      <c r="I325" s="85" t="str">
        <f>IF('Vendor Data entry'!CE326="","",'Vendor Data entry'!CE326)</f>
        <v/>
      </c>
      <c r="J325" s="85" t="str">
        <f>IF('Vendor Data entry'!CM326="","",'Vendor Data entry'!CM326)</f>
        <v/>
      </c>
      <c r="U325" s="85" t="str">
        <f>IF('External Stak. data entry'!D326="","",'External Stak. data entry'!D326)</f>
        <v/>
      </c>
      <c r="V325" s="85" t="str">
        <f>IF('External Stak. data entry'!E326="","",'External Stak. data entry'!E326)</f>
        <v/>
      </c>
      <c r="W325" s="85" t="str">
        <f>IF('External Stak. data entry'!F326="","",'External Stak. data entry'!F326)</f>
        <v/>
      </c>
      <c r="X325" s="85" t="str">
        <f>IF('External Stak. data entry'!G326="","",'External Stak. data entry'!G326)</f>
        <v/>
      </c>
      <c r="Y325" s="85" t="str">
        <f>IF('External Stak. data entry'!T326="","",'External Stak. data entry'!T326)</f>
        <v/>
      </c>
      <c r="Z325" s="85" t="str">
        <f>IF('Customer Data entry'!J326="","",'Customer Data entry'!J326)</f>
        <v/>
      </c>
      <c r="AA325" s="85" t="str">
        <f>IF('Customer Data entry'!S326="","",'Customer Data entry'!S326)</f>
        <v/>
      </c>
      <c r="AB325" s="85" t="str">
        <f>IF('Customer Data entry'!AF326="","",'Customer Data entry'!AF326)</f>
        <v/>
      </c>
    </row>
    <row r="326" spans="2:28" x14ac:dyDescent="0.25">
      <c r="B326" s="85" t="str">
        <f>IF('Vendor Data entry'!B327="","",'Vendor Data entry'!B327)</f>
        <v/>
      </c>
      <c r="C326" s="85" t="str">
        <f>IF('Vendor Data entry'!V327="","",'Vendor Data entry'!V327)</f>
        <v/>
      </c>
      <c r="D326" s="85" t="str">
        <f>IF('Vendor Data entry'!W327="","",'Vendor Data entry'!W327)</f>
        <v/>
      </c>
      <c r="E326" s="85" t="str">
        <f>IF('Vendor Data entry'!AX327="","",'Vendor Data entry'!AX327)</f>
        <v/>
      </c>
      <c r="F326" s="85" t="str">
        <f>IF('Vendor Data entry'!AY327="","",'Vendor Data entry'!AY327)</f>
        <v/>
      </c>
      <c r="G326" s="85"/>
      <c r="H326" s="85" t="str">
        <f>IF('Vendor Data entry'!BU327="","",'Vendor Data entry'!BU327)</f>
        <v/>
      </c>
      <c r="I326" s="85" t="str">
        <f>IF('Vendor Data entry'!CE327="","",'Vendor Data entry'!CE327)</f>
        <v/>
      </c>
      <c r="J326" s="85" t="str">
        <f>IF('Vendor Data entry'!CM327="","",'Vendor Data entry'!CM327)</f>
        <v/>
      </c>
      <c r="U326" s="85" t="str">
        <f>IF('External Stak. data entry'!D327="","",'External Stak. data entry'!D327)</f>
        <v/>
      </c>
      <c r="V326" s="85" t="str">
        <f>IF('External Stak. data entry'!E327="","",'External Stak. data entry'!E327)</f>
        <v/>
      </c>
      <c r="W326" s="85" t="str">
        <f>IF('External Stak. data entry'!F327="","",'External Stak. data entry'!F327)</f>
        <v/>
      </c>
      <c r="X326" s="85" t="str">
        <f>IF('External Stak. data entry'!G327="","",'External Stak. data entry'!G327)</f>
        <v/>
      </c>
      <c r="Y326" s="85" t="str">
        <f>IF('External Stak. data entry'!T327="","",'External Stak. data entry'!T327)</f>
        <v/>
      </c>
      <c r="Z326" s="85" t="str">
        <f>IF('Customer Data entry'!J327="","",'Customer Data entry'!J327)</f>
        <v/>
      </c>
      <c r="AA326" s="85" t="str">
        <f>IF('Customer Data entry'!S327="","",'Customer Data entry'!S327)</f>
        <v/>
      </c>
      <c r="AB326" s="85" t="str">
        <f>IF('Customer Data entry'!AF327="","",'Customer Data entry'!AF327)</f>
        <v/>
      </c>
    </row>
    <row r="327" spans="2:28" x14ac:dyDescent="0.25">
      <c r="B327" s="85" t="str">
        <f>IF('Vendor Data entry'!B328="","",'Vendor Data entry'!B328)</f>
        <v/>
      </c>
      <c r="C327" s="85" t="str">
        <f>IF('Vendor Data entry'!V328="","",'Vendor Data entry'!V328)</f>
        <v/>
      </c>
      <c r="D327" s="85" t="str">
        <f>IF('Vendor Data entry'!W328="","",'Vendor Data entry'!W328)</f>
        <v/>
      </c>
      <c r="E327" s="85" t="str">
        <f>IF('Vendor Data entry'!AX328="","",'Vendor Data entry'!AX328)</f>
        <v/>
      </c>
      <c r="F327" s="85" t="str">
        <f>IF('Vendor Data entry'!AY328="","",'Vendor Data entry'!AY328)</f>
        <v/>
      </c>
      <c r="G327" s="85"/>
      <c r="H327" s="85" t="str">
        <f>IF('Vendor Data entry'!BU328="","",'Vendor Data entry'!BU328)</f>
        <v/>
      </c>
      <c r="I327" s="85" t="str">
        <f>IF('Vendor Data entry'!CE328="","",'Vendor Data entry'!CE328)</f>
        <v/>
      </c>
      <c r="J327" s="85" t="str">
        <f>IF('Vendor Data entry'!CM328="","",'Vendor Data entry'!CM328)</f>
        <v/>
      </c>
      <c r="U327" s="85" t="str">
        <f>IF('External Stak. data entry'!D328="","",'External Stak. data entry'!D328)</f>
        <v/>
      </c>
      <c r="V327" s="85" t="str">
        <f>IF('External Stak. data entry'!E328="","",'External Stak. data entry'!E328)</f>
        <v/>
      </c>
      <c r="W327" s="85" t="str">
        <f>IF('External Stak. data entry'!F328="","",'External Stak. data entry'!F328)</f>
        <v/>
      </c>
      <c r="X327" s="85" t="str">
        <f>IF('External Stak. data entry'!G328="","",'External Stak. data entry'!G328)</f>
        <v/>
      </c>
      <c r="Y327" s="85" t="str">
        <f>IF('External Stak. data entry'!T328="","",'External Stak. data entry'!T328)</f>
        <v/>
      </c>
      <c r="Z327" s="85" t="str">
        <f>IF('Customer Data entry'!J328="","",'Customer Data entry'!J328)</f>
        <v/>
      </c>
      <c r="AA327" s="85" t="str">
        <f>IF('Customer Data entry'!S328="","",'Customer Data entry'!S328)</f>
        <v/>
      </c>
      <c r="AB327" s="85" t="str">
        <f>IF('Customer Data entry'!AF328="","",'Customer Data entry'!AF328)</f>
        <v/>
      </c>
    </row>
    <row r="328" spans="2:28" x14ac:dyDescent="0.25">
      <c r="B328" s="85" t="str">
        <f>IF('Vendor Data entry'!B329="","",'Vendor Data entry'!B329)</f>
        <v/>
      </c>
      <c r="C328" s="85" t="str">
        <f>IF('Vendor Data entry'!V329="","",'Vendor Data entry'!V329)</f>
        <v/>
      </c>
      <c r="D328" s="85" t="str">
        <f>IF('Vendor Data entry'!W329="","",'Vendor Data entry'!W329)</f>
        <v/>
      </c>
      <c r="E328" s="85" t="str">
        <f>IF('Vendor Data entry'!AX329="","",'Vendor Data entry'!AX329)</f>
        <v/>
      </c>
      <c r="F328" s="85" t="str">
        <f>IF('Vendor Data entry'!AY329="","",'Vendor Data entry'!AY329)</f>
        <v/>
      </c>
      <c r="G328" s="85"/>
      <c r="H328" s="85" t="str">
        <f>IF('Vendor Data entry'!BU329="","",'Vendor Data entry'!BU329)</f>
        <v/>
      </c>
      <c r="I328" s="85" t="str">
        <f>IF('Vendor Data entry'!CE329="","",'Vendor Data entry'!CE329)</f>
        <v/>
      </c>
      <c r="J328" s="85" t="str">
        <f>IF('Vendor Data entry'!CM329="","",'Vendor Data entry'!CM329)</f>
        <v/>
      </c>
      <c r="U328" s="85" t="str">
        <f>IF('External Stak. data entry'!D329="","",'External Stak. data entry'!D329)</f>
        <v/>
      </c>
      <c r="V328" s="85" t="str">
        <f>IF('External Stak. data entry'!E329="","",'External Stak. data entry'!E329)</f>
        <v/>
      </c>
      <c r="W328" s="85" t="str">
        <f>IF('External Stak. data entry'!F329="","",'External Stak. data entry'!F329)</f>
        <v/>
      </c>
      <c r="X328" s="85" t="str">
        <f>IF('External Stak. data entry'!G329="","",'External Stak. data entry'!G329)</f>
        <v/>
      </c>
      <c r="Y328" s="85" t="str">
        <f>IF('External Stak. data entry'!T329="","",'External Stak. data entry'!T329)</f>
        <v/>
      </c>
      <c r="Z328" s="85" t="str">
        <f>IF('Customer Data entry'!J329="","",'Customer Data entry'!J329)</f>
        <v/>
      </c>
      <c r="AA328" s="85" t="str">
        <f>IF('Customer Data entry'!S329="","",'Customer Data entry'!S329)</f>
        <v/>
      </c>
      <c r="AB328" s="85" t="str">
        <f>IF('Customer Data entry'!AF329="","",'Customer Data entry'!AF329)</f>
        <v/>
      </c>
    </row>
    <row r="329" spans="2:28" x14ac:dyDescent="0.25">
      <c r="B329" s="85" t="str">
        <f>IF('Vendor Data entry'!B330="","",'Vendor Data entry'!B330)</f>
        <v/>
      </c>
      <c r="C329" s="85" t="str">
        <f>IF('Vendor Data entry'!V330="","",'Vendor Data entry'!V330)</f>
        <v/>
      </c>
      <c r="D329" s="85" t="str">
        <f>IF('Vendor Data entry'!W330="","",'Vendor Data entry'!W330)</f>
        <v/>
      </c>
      <c r="E329" s="85" t="str">
        <f>IF('Vendor Data entry'!AX330="","",'Vendor Data entry'!AX330)</f>
        <v/>
      </c>
      <c r="F329" s="85" t="str">
        <f>IF('Vendor Data entry'!AY330="","",'Vendor Data entry'!AY330)</f>
        <v/>
      </c>
      <c r="G329" s="85"/>
      <c r="H329" s="85" t="str">
        <f>IF('Vendor Data entry'!BU330="","",'Vendor Data entry'!BU330)</f>
        <v/>
      </c>
      <c r="I329" s="85" t="str">
        <f>IF('Vendor Data entry'!CE330="","",'Vendor Data entry'!CE330)</f>
        <v/>
      </c>
      <c r="J329" s="85" t="str">
        <f>IF('Vendor Data entry'!CM330="","",'Vendor Data entry'!CM330)</f>
        <v/>
      </c>
      <c r="U329" s="85" t="str">
        <f>IF('External Stak. data entry'!D330="","",'External Stak. data entry'!D330)</f>
        <v/>
      </c>
      <c r="V329" s="85" t="str">
        <f>IF('External Stak. data entry'!E330="","",'External Stak. data entry'!E330)</f>
        <v/>
      </c>
      <c r="W329" s="85" t="str">
        <f>IF('External Stak. data entry'!F330="","",'External Stak. data entry'!F330)</f>
        <v/>
      </c>
      <c r="X329" s="85" t="str">
        <f>IF('External Stak. data entry'!G330="","",'External Stak. data entry'!G330)</f>
        <v/>
      </c>
      <c r="Y329" s="85" t="str">
        <f>IF('External Stak. data entry'!T330="","",'External Stak. data entry'!T330)</f>
        <v/>
      </c>
      <c r="Z329" s="85" t="str">
        <f>IF('Customer Data entry'!J330="","",'Customer Data entry'!J330)</f>
        <v/>
      </c>
      <c r="AA329" s="85" t="str">
        <f>IF('Customer Data entry'!S330="","",'Customer Data entry'!S330)</f>
        <v/>
      </c>
      <c r="AB329" s="85" t="str">
        <f>IF('Customer Data entry'!AF330="","",'Customer Data entry'!AF330)</f>
        <v/>
      </c>
    </row>
    <row r="330" spans="2:28" x14ac:dyDescent="0.25">
      <c r="B330" s="85" t="str">
        <f>IF('Vendor Data entry'!B331="","",'Vendor Data entry'!B331)</f>
        <v/>
      </c>
      <c r="C330" s="85" t="str">
        <f>IF('Vendor Data entry'!V331="","",'Vendor Data entry'!V331)</f>
        <v/>
      </c>
      <c r="D330" s="85" t="str">
        <f>IF('Vendor Data entry'!W331="","",'Vendor Data entry'!W331)</f>
        <v/>
      </c>
      <c r="E330" s="85" t="str">
        <f>IF('Vendor Data entry'!AX331="","",'Vendor Data entry'!AX331)</f>
        <v/>
      </c>
      <c r="F330" s="85" t="str">
        <f>IF('Vendor Data entry'!AY331="","",'Vendor Data entry'!AY331)</f>
        <v/>
      </c>
      <c r="G330" s="85"/>
      <c r="H330" s="85" t="str">
        <f>IF('Vendor Data entry'!BU331="","",'Vendor Data entry'!BU331)</f>
        <v/>
      </c>
      <c r="I330" s="85" t="str">
        <f>IF('Vendor Data entry'!CE331="","",'Vendor Data entry'!CE331)</f>
        <v/>
      </c>
      <c r="J330" s="85" t="str">
        <f>IF('Vendor Data entry'!CM331="","",'Vendor Data entry'!CM331)</f>
        <v/>
      </c>
      <c r="U330" s="85" t="str">
        <f>IF('External Stak. data entry'!D331="","",'External Stak. data entry'!D331)</f>
        <v/>
      </c>
      <c r="V330" s="85" t="str">
        <f>IF('External Stak. data entry'!E331="","",'External Stak. data entry'!E331)</f>
        <v/>
      </c>
      <c r="W330" s="85" t="str">
        <f>IF('External Stak. data entry'!F331="","",'External Stak. data entry'!F331)</f>
        <v/>
      </c>
      <c r="X330" s="85" t="str">
        <f>IF('External Stak. data entry'!G331="","",'External Stak. data entry'!G331)</f>
        <v/>
      </c>
      <c r="Y330" s="85" t="str">
        <f>IF('External Stak. data entry'!T331="","",'External Stak. data entry'!T331)</f>
        <v/>
      </c>
      <c r="Z330" s="85" t="str">
        <f>IF('Customer Data entry'!J331="","",'Customer Data entry'!J331)</f>
        <v/>
      </c>
      <c r="AA330" s="85" t="str">
        <f>IF('Customer Data entry'!S331="","",'Customer Data entry'!S331)</f>
        <v/>
      </c>
      <c r="AB330" s="85" t="str">
        <f>IF('Customer Data entry'!AF331="","",'Customer Data entry'!AF331)</f>
        <v/>
      </c>
    </row>
    <row r="331" spans="2:28" x14ac:dyDescent="0.25">
      <c r="B331" s="85" t="str">
        <f>IF('Vendor Data entry'!B332="","",'Vendor Data entry'!B332)</f>
        <v/>
      </c>
      <c r="C331" s="85" t="str">
        <f>IF('Vendor Data entry'!V332="","",'Vendor Data entry'!V332)</f>
        <v/>
      </c>
      <c r="D331" s="85" t="str">
        <f>IF('Vendor Data entry'!W332="","",'Vendor Data entry'!W332)</f>
        <v/>
      </c>
      <c r="E331" s="85" t="str">
        <f>IF('Vendor Data entry'!AX332="","",'Vendor Data entry'!AX332)</f>
        <v/>
      </c>
      <c r="F331" s="85" t="str">
        <f>IF('Vendor Data entry'!AY332="","",'Vendor Data entry'!AY332)</f>
        <v/>
      </c>
      <c r="G331" s="85"/>
      <c r="H331" s="85" t="str">
        <f>IF('Vendor Data entry'!BU332="","",'Vendor Data entry'!BU332)</f>
        <v/>
      </c>
      <c r="I331" s="85" t="str">
        <f>IF('Vendor Data entry'!CE332="","",'Vendor Data entry'!CE332)</f>
        <v/>
      </c>
      <c r="J331" s="85" t="str">
        <f>IF('Vendor Data entry'!CM332="","",'Vendor Data entry'!CM332)</f>
        <v/>
      </c>
      <c r="U331" s="85" t="str">
        <f>IF('External Stak. data entry'!D332="","",'External Stak. data entry'!D332)</f>
        <v/>
      </c>
      <c r="V331" s="85" t="str">
        <f>IF('External Stak. data entry'!E332="","",'External Stak. data entry'!E332)</f>
        <v/>
      </c>
      <c r="W331" s="85" t="str">
        <f>IF('External Stak. data entry'!F332="","",'External Stak. data entry'!F332)</f>
        <v/>
      </c>
      <c r="X331" s="85" t="str">
        <f>IF('External Stak. data entry'!G332="","",'External Stak. data entry'!G332)</f>
        <v/>
      </c>
      <c r="Y331" s="85" t="str">
        <f>IF('External Stak. data entry'!T332="","",'External Stak. data entry'!T332)</f>
        <v/>
      </c>
      <c r="Z331" s="85" t="str">
        <f>IF('Customer Data entry'!J332="","",'Customer Data entry'!J332)</f>
        <v/>
      </c>
      <c r="AA331" s="85" t="str">
        <f>IF('Customer Data entry'!S332="","",'Customer Data entry'!S332)</f>
        <v/>
      </c>
      <c r="AB331" s="85" t="str">
        <f>IF('Customer Data entry'!AF332="","",'Customer Data entry'!AF332)</f>
        <v/>
      </c>
    </row>
    <row r="332" spans="2:28" x14ac:dyDescent="0.25">
      <c r="B332" s="85" t="str">
        <f>IF('Vendor Data entry'!B333="","",'Vendor Data entry'!B333)</f>
        <v/>
      </c>
      <c r="C332" s="85" t="str">
        <f>IF('Vendor Data entry'!V333="","",'Vendor Data entry'!V333)</f>
        <v/>
      </c>
      <c r="D332" s="85" t="str">
        <f>IF('Vendor Data entry'!W333="","",'Vendor Data entry'!W333)</f>
        <v/>
      </c>
      <c r="E332" s="85" t="str">
        <f>IF('Vendor Data entry'!AX333="","",'Vendor Data entry'!AX333)</f>
        <v/>
      </c>
      <c r="F332" s="85" t="str">
        <f>IF('Vendor Data entry'!AY333="","",'Vendor Data entry'!AY333)</f>
        <v/>
      </c>
      <c r="G332" s="85"/>
      <c r="H332" s="85" t="str">
        <f>IF('Vendor Data entry'!BU333="","",'Vendor Data entry'!BU333)</f>
        <v/>
      </c>
      <c r="I332" s="85" t="str">
        <f>IF('Vendor Data entry'!CE333="","",'Vendor Data entry'!CE333)</f>
        <v/>
      </c>
      <c r="J332" s="85" t="str">
        <f>IF('Vendor Data entry'!CM333="","",'Vendor Data entry'!CM333)</f>
        <v/>
      </c>
      <c r="U332" s="85" t="str">
        <f>IF('External Stak. data entry'!D333="","",'External Stak. data entry'!D333)</f>
        <v/>
      </c>
      <c r="V332" s="85" t="str">
        <f>IF('External Stak. data entry'!E333="","",'External Stak. data entry'!E333)</f>
        <v/>
      </c>
      <c r="W332" s="85" t="str">
        <f>IF('External Stak. data entry'!F333="","",'External Stak. data entry'!F333)</f>
        <v/>
      </c>
      <c r="X332" s="85" t="str">
        <f>IF('External Stak. data entry'!G333="","",'External Stak. data entry'!G333)</f>
        <v/>
      </c>
      <c r="Y332" s="85" t="str">
        <f>IF('External Stak. data entry'!T333="","",'External Stak. data entry'!T333)</f>
        <v/>
      </c>
      <c r="Z332" s="85" t="str">
        <f>IF('Customer Data entry'!J333="","",'Customer Data entry'!J333)</f>
        <v/>
      </c>
      <c r="AA332" s="85" t="str">
        <f>IF('Customer Data entry'!S333="","",'Customer Data entry'!S333)</f>
        <v/>
      </c>
      <c r="AB332" s="85" t="str">
        <f>IF('Customer Data entry'!AF333="","",'Customer Data entry'!AF333)</f>
        <v/>
      </c>
    </row>
    <row r="333" spans="2:28" x14ac:dyDescent="0.25">
      <c r="B333" s="85" t="str">
        <f>IF('Vendor Data entry'!B334="","",'Vendor Data entry'!B334)</f>
        <v/>
      </c>
      <c r="C333" s="85" t="str">
        <f>IF('Vendor Data entry'!V334="","",'Vendor Data entry'!V334)</f>
        <v/>
      </c>
      <c r="D333" s="85" t="str">
        <f>IF('Vendor Data entry'!W334="","",'Vendor Data entry'!W334)</f>
        <v/>
      </c>
      <c r="E333" s="85" t="str">
        <f>IF('Vendor Data entry'!AX334="","",'Vendor Data entry'!AX334)</f>
        <v/>
      </c>
      <c r="F333" s="85" t="str">
        <f>IF('Vendor Data entry'!AY334="","",'Vendor Data entry'!AY334)</f>
        <v/>
      </c>
      <c r="G333" s="85"/>
      <c r="H333" s="85" t="str">
        <f>IF('Vendor Data entry'!BU334="","",'Vendor Data entry'!BU334)</f>
        <v/>
      </c>
      <c r="I333" s="85" t="str">
        <f>IF('Vendor Data entry'!CE334="","",'Vendor Data entry'!CE334)</f>
        <v/>
      </c>
      <c r="J333" s="85" t="str">
        <f>IF('Vendor Data entry'!CM334="","",'Vendor Data entry'!CM334)</f>
        <v/>
      </c>
      <c r="U333" s="85" t="str">
        <f>IF('External Stak. data entry'!D334="","",'External Stak. data entry'!D334)</f>
        <v/>
      </c>
      <c r="V333" s="85" t="str">
        <f>IF('External Stak. data entry'!E334="","",'External Stak. data entry'!E334)</f>
        <v/>
      </c>
      <c r="W333" s="85" t="str">
        <f>IF('External Stak. data entry'!F334="","",'External Stak. data entry'!F334)</f>
        <v/>
      </c>
      <c r="X333" s="85" t="str">
        <f>IF('External Stak. data entry'!G334="","",'External Stak. data entry'!G334)</f>
        <v/>
      </c>
      <c r="Y333" s="85" t="str">
        <f>IF('External Stak. data entry'!T334="","",'External Stak. data entry'!T334)</f>
        <v/>
      </c>
      <c r="Z333" s="85" t="str">
        <f>IF('Customer Data entry'!J334="","",'Customer Data entry'!J334)</f>
        <v/>
      </c>
      <c r="AA333" s="85" t="str">
        <f>IF('Customer Data entry'!S334="","",'Customer Data entry'!S334)</f>
        <v/>
      </c>
      <c r="AB333" s="85" t="str">
        <f>IF('Customer Data entry'!AF334="","",'Customer Data entry'!AF334)</f>
        <v/>
      </c>
    </row>
    <row r="334" spans="2:28" x14ac:dyDescent="0.25">
      <c r="B334" s="85" t="str">
        <f>IF('Vendor Data entry'!B335="","",'Vendor Data entry'!B335)</f>
        <v/>
      </c>
      <c r="C334" s="85" t="str">
        <f>IF('Vendor Data entry'!V335="","",'Vendor Data entry'!V335)</f>
        <v/>
      </c>
      <c r="D334" s="85" t="str">
        <f>IF('Vendor Data entry'!W335="","",'Vendor Data entry'!W335)</f>
        <v/>
      </c>
      <c r="E334" s="85" t="str">
        <f>IF('Vendor Data entry'!AX335="","",'Vendor Data entry'!AX335)</f>
        <v/>
      </c>
      <c r="F334" s="85" t="str">
        <f>IF('Vendor Data entry'!AY335="","",'Vendor Data entry'!AY335)</f>
        <v/>
      </c>
      <c r="G334" s="85"/>
      <c r="H334" s="85" t="str">
        <f>IF('Vendor Data entry'!BU335="","",'Vendor Data entry'!BU335)</f>
        <v/>
      </c>
      <c r="I334" s="85" t="str">
        <f>IF('Vendor Data entry'!CE335="","",'Vendor Data entry'!CE335)</f>
        <v/>
      </c>
      <c r="J334" s="85" t="str">
        <f>IF('Vendor Data entry'!CM335="","",'Vendor Data entry'!CM335)</f>
        <v/>
      </c>
      <c r="U334" s="85" t="str">
        <f>IF('External Stak. data entry'!D335="","",'External Stak. data entry'!D335)</f>
        <v/>
      </c>
      <c r="V334" s="85" t="str">
        <f>IF('External Stak. data entry'!E335="","",'External Stak. data entry'!E335)</f>
        <v/>
      </c>
      <c r="W334" s="85" t="str">
        <f>IF('External Stak. data entry'!F335="","",'External Stak. data entry'!F335)</f>
        <v/>
      </c>
      <c r="X334" s="85" t="str">
        <f>IF('External Stak. data entry'!G335="","",'External Stak. data entry'!G335)</f>
        <v/>
      </c>
      <c r="Y334" s="85" t="str">
        <f>IF('External Stak. data entry'!T335="","",'External Stak. data entry'!T335)</f>
        <v/>
      </c>
      <c r="Z334" s="85" t="str">
        <f>IF('Customer Data entry'!J335="","",'Customer Data entry'!J335)</f>
        <v/>
      </c>
      <c r="AA334" s="85" t="str">
        <f>IF('Customer Data entry'!S335="","",'Customer Data entry'!S335)</f>
        <v/>
      </c>
      <c r="AB334" s="85" t="str">
        <f>IF('Customer Data entry'!AF335="","",'Customer Data entry'!AF335)</f>
        <v/>
      </c>
    </row>
    <row r="335" spans="2:28" x14ac:dyDescent="0.25">
      <c r="B335" s="85" t="str">
        <f>IF('Vendor Data entry'!B336="","",'Vendor Data entry'!B336)</f>
        <v/>
      </c>
      <c r="C335" s="85" t="str">
        <f>IF('Vendor Data entry'!V336="","",'Vendor Data entry'!V336)</f>
        <v/>
      </c>
      <c r="D335" s="85" t="str">
        <f>IF('Vendor Data entry'!W336="","",'Vendor Data entry'!W336)</f>
        <v/>
      </c>
      <c r="E335" s="85" t="str">
        <f>IF('Vendor Data entry'!AX336="","",'Vendor Data entry'!AX336)</f>
        <v/>
      </c>
      <c r="F335" s="85" t="str">
        <f>IF('Vendor Data entry'!AY336="","",'Vendor Data entry'!AY336)</f>
        <v/>
      </c>
      <c r="G335" s="85"/>
      <c r="H335" s="85" t="str">
        <f>IF('Vendor Data entry'!BU336="","",'Vendor Data entry'!BU336)</f>
        <v/>
      </c>
      <c r="I335" s="85" t="str">
        <f>IF('Vendor Data entry'!CE336="","",'Vendor Data entry'!CE336)</f>
        <v/>
      </c>
      <c r="J335" s="85" t="str">
        <f>IF('Vendor Data entry'!CM336="","",'Vendor Data entry'!CM336)</f>
        <v/>
      </c>
      <c r="U335" s="85" t="str">
        <f>IF('External Stak. data entry'!D336="","",'External Stak. data entry'!D336)</f>
        <v/>
      </c>
      <c r="V335" s="85" t="str">
        <f>IF('External Stak. data entry'!E336="","",'External Stak. data entry'!E336)</f>
        <v/>
      </c>
      <c r="W335" s="85" t="str">
        <f>IF('External Stak. data entry'!F336="","",'External Stak. data entry'!F336)</f>
        <v/>
      </c>
      <c r="X335" s="85" t="str">
        <f>IF('External Stak. data entry'!G336="","",'External Stak. data entry'!G336)</f>
        <v/>
      </c>
      <c r="Y335" s="85" t="str">
        <f>IF('External Stak. data entry'!T336="","",'External Stak. data entry'!T336)</f>
        <v/>
      </c>
      <c r="Z335" s="85" t="str">
        <f>IF('Customer Data entry'!J336="","",'Customer Data entry'!J336)</f>
        <v/>
      </c>
      <c r="AA335" s="85" t="str">
        <f>IF('Customer Data entry'!S336="","",'Customer Data entry'!S336)</f>
        <v/>
      </c>
      <c r="AB335" s="85" t="str">
        <f>IF('Customer Data entry'!AF336="","",'Customer Data entry'!AF336)</f>
        <v/>
      </c>
    </row>
    <row r="336" spans="2:28" x14ac:dyDescent="0.25">
      <c r="B336" s="85" t="str">
        <f>IF('Vendor Data entry'!B337="","",'Vendor Data entry'!B337)</f>
        <v/>
      </c>
      <c r="C336" s="85" t="str">
        <f>IF('Vendor Data entry'!V337="","",'Vendor Data entry'!V337)</f>
        <v/>
      </c>
      <c r="D336" s="85" t="str">
        <f>IF('Vendor Data entry'!W337="","",'Vendor Data entry'!W337)</f>
        <v/>
      </c>
      <c r="E336" s="85" t="str">
        <f>IF('Vendor Data entry'!AX337="","",'Vendor Data entry'!AX337)</f>
        <v/>
      </c>
      <c r="F336" s="85" t="str">
        <f>IF('Vendor Data entry'!AY337="","",'Vendor Data entry'!AY337)</f>
        <v/>
      </c>
      <c r="G336" s="85"/>
      <c r="H336" s="85" t="str">
        <f>IF('Vendor Data entry'!BU337="","",'Vendor Data entry'!BU337)</f>
        <v/>
      </c>
      <c r="I336" s="85" t="str">
        <f>IF('Vendor Data entry'!CE337="","",'Vendor Data entry'!CE337)</f>
        <v/>
      </c>
      <c r="J336" s="85" t="str">
        <f>IF('Vendor Data entry'!CM337="","",'Vendor Data entry'!CM337)</f>
        <v/>
      </c>
      <c r="U336" s="85" t="str">
        <f>IF('External Stak. data entry'!D337="","",'External Stak. data entry'!D337)</f>
        <v/>
      </c>
      <c r="V336" s="85" t="str">
        <f>IF('External Stak. data entry'!E337="","",'External Stak. data entry'!E337)</f>
        <v/>
      </c>
      <c r="W336" s="85" t="str">
        <f>IF('External Stak. data entry'!F337="","",'External Stak. data entry'!F337)</f>
        <v/>
      </c>
      <c r="X336" s="85" t="str">
        <f>IF('External Stak. data entry'!G337="","",'External Stak. data entry'!G337)</f>
        <v/>
      </c>
      <c r="Y336" s="85" t="str">
        <f>IF('External Stak. data entry'!T337="","",'External Stak. data entry'!T337)</f>
        <v/>
      </c>
      <c r="Z336" s="85" t="str">
        <f>IF('Customer Data entry'!J337="","",'Customer Data entry'!J337)</f>
        <v/>
      </c>
      <c r="AA336" s="85" t="str">
        <f>IF('Customer Data entry'!S337="","",'Customer Data entry'!S337)</f>
        <v/>
      </c>
      <c r="AB336" s="85" t="str">
        <f>IF('Customer Data entry'!AF337="","",'Customer Data entry'!AF337)</f>
        <v/>
      </c>
    </row>
    <row r="337" spans="2:28" x14ac:dyDescent="0.25">
      <c r="B337" s="85" t="str">
        <f>IF('Vendor Data entry'!B338="","",'Vendor Data entry'!B338)</f>
        <v/>
      </c>
      <c r="C337" s="85" t="str">
        <f>IF('Vendor Data entry'!V338="","",'Vendor Data entry'!V338)</f>
        <v/>
      </c>
      <c r="D337" s="85" t="str">
        <f>IF('Vendor Data entry'!W338="","",'Vendor Data entry'!W338)</f>
        <v/>
      </c>
      <c r="E337" s="85" t="str">
        <f>IF('Vendor Data entry'!AX338="","",'Vendor Data entry'!AX338)</f>
        <v/>
      </c>
      <c r="F337" s="85" t="str">
        <f>IF('Vendor Data entry'!AY338="","",'Vendor Data entry'!AY338)</f>
        <v/>
      </c>
      <c r="G337" s="85"/>
      <c r="H337" s="85" t="str">
        <f>IF('Vendor Data entry'!BU338="","",'Vendor Data entry'!BU338)</f>
        <v/>
      </c>
      <c r="I337" s="85" t="str">
        <f>IF('Vendor Data entry'!CE338="","",'Vendor Data entry'!CE338)</f>
        <v/>
      </c>
      <c r="J337" s="85" t="str">
        <f>IF('Vendor Data entry'!CM338="","",'Vendor Data entry'!CM338)</f>
        <v/>
      </c>
      <c r="U337" s="85" t="str">
        <f>IF('External Stak. data entry'!D338="","",'External Stak. data entry'!D338)</f>
        <v/>
      </c>
      <c r="V337" s="85" t="str">
        <f>IF('External Stak. data entry'!E338="","",'External Stak. data entry'!E338)</f>
        <v/>
      </c>
      <c r="W337" s="85" t="str">
        <f>IF('External Stak. data entry'!F338="","",'External Stak. data entry'!F338)</f>
        <v/>
      </c>
      <c r="X337" s="85" t="str">
        <f>IF('External Stak. data entry'!G338="","",'External Stak. data entry'!G338)</f>
        <v/>
      </c>
      <c r="Y337" s="85" t="str">
        <f>IF('External Stak. data entry'!T338="","",'External Stak. data entry'!T338)</f>
        <v/>
      </c>
      <c r="Z337" s="85" t="str">
        <f>IF('Customer Data entry'!J338="","",'Customer Data entry'!J338)</f>
        <v/>
      </c>
      <c r="AA337" s="85" t="str">
        <f>IF('Customer Data entry'!S338="","",'Customer Data entry'!S338)</f>
        <v/>
      </c>
      <c r="AB337" s="85" t="str">
        <f>IF('Customer Data entry'!AF338="","",'Customer Data entry'!AF338)</f>
        <v/>
      </c>
    </row>
    <row r="338" spans="2:28" x14ac:dyDescent="0.25">
      <c r="B338" s="85" t="str">
        <f>IF('Vendor Data entry'!B339="","",'Vendor Data entry'!B339)</f>
        <v/>
      </c>
      <c r="C338" s="85" t="str">
        <f>IF('Vendor Data entry'!V339="","",'Vendor Data entry'!V339)</f>
        <v/>
      </c>
      <c r="D338" s="85" t="str">
        <f>IF('Vendor Data entry'!W339="","",'Vendor Data entry'!W339)</f>
        <v/>
      </c>
      <c r="E338" s="85" t="str">
        <f>IF('Vendor Data entry'!AX339="","",'Vendor Data entry'!AX339)</f>
        <v/>
      </c>
      <c r="F338" s="85" t="str">
        <f>IF('Vendor Data entry'!AY339="","",'Vendor Data entry'!AY339)</f>
        <v/>
      </c>
      <c r="G338" s="85"/>
      <c r="H338" s="85" t="str">
        <f>IF('Vendor Data entry'!BU339="","",'Vendor Data entry'!BU339)</f>
        <v/>
      </c>
      <c r="I338" s="85" t="str">
        <f>IF('Vendor Data entry'!CE339="","",'Vendor Data entry'!CE339)</f>
        <v/>
      </c>
      <c r="J338" s="85" t="str">
        <f>IF('Vendor Data entry'!CM339="","",'Vendor Data entry'!CM339)</f>
        <v/>
      </c>
      <c r="U338" s="85" t="str">
        <f>IF('External Stak. data entry'!D339="","",'External Stak. data entry'!D339)</f>
        <v/>
      </c>
      <c r="V338" s="85" t="str">
        <f>IF('External Stak. data entry'!E339="","",'External Stak. data entry'!E339)</f>
        <v/>
      </c>
      <c r="W338" s="85" t="str">
        <f>IF('External Stak. data entry'!F339="","",'External Stak. data entry'!F339)</f>
        <v/>
      </c>
      <c r="X338" s="85" t="str">
        <f>IF('External Stak. data entry'!G339="","",'External Stak. data entry'!G339)</f>
        <v/>
      </c>
      <c r="Y338" s="85" t="str">
        <f>IF('External Stak. data entry'!T339="","",'External Stak. data entry'!T339)</f>
        <v/>
      </c>
      <c r="Z338" s="85" t="str">
        <f>IF('Customer Data entry'!J339="","",'Customer Data entry'!J339)</f>
        <v/>
      </c>
      <c r="AA338" s="85" t="str">
        <f>IF('Customer Data entry'!S339="","",'Customer Data entry'!S339)</f>
        <v/>
      </c>
      <c r="AB338" s="85" t="str">
        <f>IF('Customer Data entry'!AF339="","",'Customer Data entry'!AF339)</f>
        <v/>
      </c>
    </row>
    <row r="339" spans="2:28" x14ac:dyDescent="0.25">
      <c r="B339" s="85" t="str">
        <f>IF('Vendor Data entry'!B340="","",'Vendor Data entry'!B340)</f>
        <v/>
      </c>
      <c r="C339" s="85" t="str">
        <f>IF('Vendor Data entry'!V340="","",'Vendor Data entry'!V340)</f>
        <v/>
      </c>
      <c r="D339" s="85" t="str">
        <f>IF('Vendor Data entry'!W340="","",'Vendor Data entry'!W340)</f>
        <v/>
      </c>
      <c r="E339" s="85" t="str">
        <f>IF('Vendor Data entry'!AX340="","",'Vendor Data entry'!AX340)</f>
        <v/>
      </c>
      <c r="F339" s="85" t="str">
        <f>IF('Vendor Data entry'!AY340="","",'Vendor Data entry'!AY340)</f>
        <v/>
      </c>
      <c r="G339" s="85"/>
      <c r="H339" s="85" t="str">
        <f>IF('Vendor Data entry'!BU340="","",'Vendor Data entry'!BU340)</f>
        <v/>
      </c>
      <c r="I339" s="85" t="str">
        <f>IF('Vendor Data entry'!CE340="","",'Vendor Data entry'!CE340)</f>
        <v/>
      </c>
      <c r="J339" s="85" t="str">
        <f>IF('Vendor Data entry'!CM340="","",'Vendor Data entry'!CM340)</f>
        <v/>
      </c>
      <c r="U339" s="85" t="str">
        <f>IF('External Stak. data entry'!D340="","",'External Stak. data entry'!D340)</f>
        <v/>
      </c>
      <c r="V339" s="85" t="str">
        <f>IF('External Stak. data entry'!E340="","",'External Stak. data entry'!E340)</f>
        <v/>
      </c>
      <c r="W339" s="85" t="str">
        <f>IF('External Stak. data entry'!F340="","",'External Stak. data entry'!F340)</f>
        <v/>
      </c>
      <c r="X339" s="85" t="str">
        <f>IF('External Stak. data entry'!G340="","",'External Stak. data entry'!G340)</f>
        <v/>
      </c>
      <c r="Y339" s="85" t="str">
        <f>IF('External Stak. data entry'!T340="","",'External Stak. data entry'!T340)</f>
        <v/>
      </c>
      <c r="Z339" s="85" t="str">
        <f>IF('Customer Data entry'!J340="","",'Customer Data entry'!J340)</f>
        <v/>
      </c>
      <c r="AA339" s="85" t="str">
        <f>IF('Customer Data entry'!S340="","",'Customer Data entry'!S340)</f>
        <v/>
      </c>
      <c r="AB339" s="85" t="str">
        <f>IF('Customer Data entry'!AF340="","",'Customer Data entry'!AF340)</f>
        <v/>
      </c>
    </row>
    <row r="340" spans="2:28" x14ac:dyDescent="0.25">
      <c r="B340" s="85" t="str">
        <f>IF('Vendor Data entry'!B341="","",'Vendor Data entry'!B341)</f>
        <v/>
      </c>
      <c r="C340" s="85" t="str">
        <f>IF('Vendor Data entry'!V341="","",'Vendor Data entry'!V341)</f>
        <v/>
      </c>
      <c r="D340" s="85" t="str">
        <f>IF('Vendor Data entry'!W341="","",'Vendor Data entry'!W341)</f>
        <v/>
      </c>
      <c r="E340" s="85" t="str">
        <f>IF('Vendor Data entry'!AX341="","",'Vendor Data entry'!AX341)</f>
        <v/>
      </c>
      <c r="F340" s="85" t="str">
        <f>IF('Vendor Data entry'!AY341="","",'Vendor Data entry'!AY341)</f>
        <v/>
      </c>
      <c r="G340" s="85"/>
      <c r="H340" s="85" t="str">
        <f>IF('Vendor Data entry'!BU341="","",'Vendor Data entry'!BU341)</f>
        <v/>
      </c>
      <c r="I340" s="85" t="str">
        <f>IF('Vendor Data entry'!CE341="","",'Vendor Data entry'!CE341)</f>
        <v/>
      </c>
      <c r="J340" s="85" t="str">
        <f>IF('Vendor Data entry'!CM341="","",'Vendor Data entry'!CM341)</f>
        <v/>
      </c>
      <c r="U340" s="85" t="str">
        <f>IF('External Stak. data entry'!D341="","",'External Stak. data entry'!D341)</f>
        <v/>
      </c>
      <c r="V340" s="85" t="str">
        <f>IF('External Stak. data entry'!E341="","",'External Stak. data entry'!E341)</f>
        <v/>
      </c>
      <c r="W340" s="85" t="str">
        <f>IF('External Stak. data entry'!F341="","",'External Stak. data entry'!F341)</f>
        <v/>
      </c>
      <c r="X340" s="85" t="str">
        <f>IF('External Stak. data entry'!G341="","",'External Stak. data entry'!G341)</f>
        <v/>
      </c>
      <c r="Y340" s="85" t="str">
        <f>IF('External Stak. data entry'!T341="","",'External Stak. data entry'!T341)</f>
        <v/>
      </c>
      <c r="Z340" s="85" t="str">
        <f>IF('Customer Data entry'!J341="","",'Customer Data entry'!J341)</f>
        <v/>
      </c>
      <c r="AA340" s="85" t="str">
        <f>IF('Customer Data entry'!S341="","",'Customer Data entry'!S341)</f>
        <v/>
      </c>
      <c r="AB340" s="85" t="str">
        <f>IF('Customer Data entry'!AF341="","",'Customer Data entry'!AF341)</f>
        <v/>
      </c>
    </row>
    <row r="341" spans="2:28" x14ac:dyDescent="0.25">
      <c r="B341" s="85" t="str">
        <f>IF('Vendor Data entry'!B342="","",'Vendor Data entry'!B342)</f>
        <v/>
      </c>
      <c r="C341" s="85" t="str">
        <f>IF('Vendor Data entry'!V342="","",'Vendor Data entry'!V342)</f>
        <v/>
      </c>
      <c r="D341" s="85" t="str">
        <f>IF('Vendor Data entry'!W342="","",'Vendor Data entry'!W342)</f>
        <v/>
      </c>
      <c r="E341" s="85" t="str">
        <f>IF('Vendor Data entry'!AX342="","",'Vendor Data entry'!AX342)</f>
        <v/>
      </c>
      <c r="F341" s="85" t="str">
        <f>IF('Vendor Data entry'!AY342="","",'Vendor Data entry'!AY342)</f>
        <v/>
      </c>
      <c r="G341" s="85"/>
      <c r="H341" s="85" t="str">
        <f>IF('Vendor Data entry'!BU342="","",'Vendor Data entry'!BU342)</f>
        <v/>
      </c>
      <c r="I341" s="85" t="str">
        <f>IF('Vendor Data entry'!CE342="","",'Vendor Data entry'!CE342)</f>
        <v/>
      </c>
      <c r="J341" s="85" t="str">
        <f>IF('Vendor Data entry'!CM342="","",'Vendor Data entry'!CM342)</f>
        <v/>
      </c>
      <c r="U341" s="85" t="str">
        <f>IF('External Stak. data entry'!D342="","",'External Stak. data entry'!D342)</f>
        <v/>
      </c>
      <c r="V341" s="85" t="str">
        <f>IF('External Stak. data entry'!E342="","",'External Stak. data entry'!E342)</f>
        <v/>
      </c>
      <c r="W341" s="85" t="str">
        <f>IF('External Stak. data entry'!F342="","",'External Stak. data entry'!F342)</f>
        <v/>
      </c>
      <c r="X341" s="85" t="str">
        <f>IF('External Stak. data entry'!G342="","",'External Stak. data entry'!G342)</f>
        <v/>
      </c>
      <c r="Y341" s="85" t="str">
        <f>IF('External Stak. data entry'!T342="","",'External Stak. data entry'!T342)</f>
        <v/>
      </c>
      <c r="Z341" s="85" t="str">
        <f>IF('Customer Data entry'!J342="","",'Customer Data entry'!J342)</f>
        <v/>
      </c>
      <c r="AA341" s="85" t="str">
        <f>IF('Customer Data entry'!S342="","",'Customer Data entry'!S342)</f>
        <v/>
      </c>
      <c r="AB341" s="85" t="str">
        <f>IF('Customer Data entry'!AF342="","",'Customer Data entry'!AF342)</f>
        <v/>
      </c>
    </row>
    <row r="342" spans="2:28" x14ac:dyDescent="0.25">
      <c r="B342" s="85" t="str">
        <f>IF('Vendor Data entry'!B343="","",'Vendor Data entry'!B343)</f>
        <v/>
      </c>
      <c r="C342" s="85" t="str">
        <f>IF('Vendor Data entry'!V343="","",'Vendor Data entry'!V343)</f>
        <v/>
      </c>
      <c r="D342" s="85" t="str">
        <f>IF('Vendor Data entry'!W343="","",'Vendor Data entry'!W343)</f>
        <v/>
      </c>
      <c r="E342" s="85" t="str">
        <f>IF('Vendor Data entry'!AX343="","",'Vendor Data entry'!AX343)</f>
        <v/>
      </c>
      <c r="F342" s="85" t="str">
        <f>IF('Vendor Data entry'!AY343="","",'Vendor Data entry'!AY343)</f>
        <v/>
      </c>
      <c r="G342" s="85"/>
      <c r="H342" s="85" t="str">
        <f>IF('Vendor Data entry'!BU343="","",'Vendor Data entry'!BU343)</f>
        <v/>
      </c>
      <c r="I342" s="85" t="str">
        <f>IF('Vendor Data entry'!CE343="","",'Vendor Data entry'!CE343)</f>
        <v/>
      </c>
      <c r="J342" s="85" t="str">
        <f>IF('Vendor Data entry'!CM343="","",'Vendor Data entry'!CM343)</f>
        <v/>
      </c>
      <c r="U342" s="85" t="str">
        <f>IF('External Stak. data entry'!D343="","",'External Stak. data entry'!D343)</f>
        <v/>
      </c>
      <c r="V342" s="85" t="str">
        <f>IF('External Stak. data entry'!E343="","",'External Stak. data entry'!E343)</f>
        <v/>
      </c>
      <c r="W342" s="85" t="str">
        <f>IF('External Stak. data entry'!F343="","",'External Stak. data entry'!F343)</f>
        <v/>
      </c>
      <c r="X342" s="85" t="str">
        <f>IF('External Stak. data entry'!G343="","",'External Stak. data entry'!G343)</f>
        <v/>
      </c>
      <c r="Y342" s="85" t="str">
        <f>IF('External Stak. data entry'!T343="","",'External Stak. data entry'!T343)</f>
        <v/>
      </c>
      <c r="Z342" s="85" t="str">
        <f>IF('Customer Data entry'!J343="","",'Customer Data entry'!J343)</f>
        <v/>
      </c>
      <c r="AA342" s="85" t="str">
        <f>IF('Customer Data entry'!S343="","",'Customer Data entry'!S343)</f>
        <v/>
      </c>
      <c r="AB342" s="85" t="str">
        <f>IF('Customer Data entry'!AF343="","",'Customer Data entry'!AF343)</f>
        <v/>
      </c>
    </row>
    <row r="343" spans="2:28" x14ac:dyDescent="0.25">
      <c r="B343" s="85" t="str">
        <f>IF('Vendor Data entry'!B344="","",'Vendor Data entry'!B344)</f>
        <v/>
      </c>
      <c r="C343" s="85" t="str">
        <f>IF('Vendor Data entry'!V344="","",'Vendor Data entry'!V344)</f>
        <v/>
      </c>
      <c r="D343" s="85" t="str">
        <f>IF('Vendor Data entry'!W344="","",'Vendor Data entry'!W344)</f>
        <v/>
      </c>
      <c r="E343" s="85" t="str">
        <f>IF('Vendor Data entry'!AX344="","",'Vendor Data entry'!AX344)</f>
        <v/>
      </c>
      <c r="F343" s="85" t="str">
        <f>IF('Vendor Data entry'!AY344="","",'Vendor Data entry'!AY344)</f>
        <v/>
      </c>
      <c r="G343" s="85"/>
      <c r="H343" s="85" t="str">
        <f>IF('Vendor Data entry'!BU344="","",'Vendor Data entry'!BU344)</f>
        <v/>
      </c>
      <c r="I343" s="85" t="str">
        <f>IF('Vendor Data entry'!CE344="","",'Vendor Data entry'!CE344)</f>
        <v/>
      </c>
      <c r="J343" s="85" t="str">
        <f>IF('Vendor Data entry'!CM344="","",'Vendor Data entry'!CM344)</f>
        <v/>
      </c>
      <c r="U343" s="85" t="str">
        <f>IF('External Stak. data entry'!D344="","",'External Stak. data entry'!D344)</f>
        <v/>
      </c>
      <c r="V343" s="85" t="str">
        <f>IF('External Stak. data entry'!E344="","",'External Stak. data entry'!E344)</f>
        <v/>
      </c>
      <c r="W343" s="85" t="str">
        <f>IF('External Stak. data entry'!F344="","",'External Stak. data entry'!F344)</f>
        <v/>
      </c>
      <c r="X343" s="85" t="str">
        <f>IF('External Stak. data entry'!G344="","",'External Stak. data entry'!G344)</f>
        <v/>
      </c>
      <c r="Y343" s="85" t="str">
        <f>IF('External Stak. data entry'!T344="","",'External Stak. data entry'!T344)</f>
        <v/>
      </c>
      <c r="Z343" s="85" t="str">
        <f>IF('Customer Data entry'!J344="","",'Customer Data entry'!J344)</f>
        <v/>
      </c>
      <c r="AA343" s="85" t="str">
        <f>IF('Customer Data entry'!S344="","",'Customer Data entry'!S344)</f>
        <v/>
      </c>
      <c r="AB343" s="85" t="str">
        <f>IF('Customer Data entry'!AF344="","",'Customer Data entry'!AF344)</f>
        <v/>
      </c>
    </row>
    <row r="344" spans="2:28" x14ac:dyDescent="0.25">
      <c r="B344" s="85" t="str">
        <f>IF('Vendor Data entry'!B345="","",'Vendor Data entry'!B345)</f>
        <v/>
      </c>
      <c r="C344" s="85" t="str">
        <f>IF('Vendor Data entry'!V345="","",'Vendor Data entry'!V345)</f>
        <v/>
      </c>
      <c r="D344" s="85" t="str">
        <f>IF('Vendor Data entry'!W345="","",'Vendor Data entry'!W345)</f>
        <v/>
      </c>
      <c r="E344" s="85" t="str">
        <f>IF('Vendor Data entry'!AX345="","",'Vendor Data entry'!AX345)</f>
        <v/>
      </c>
      <c r="F344" s="85" t="str">
        <f>IF('Vendor Data entry'!AY345="","",'Vendor Data entry'!AY345)</f>
        <v/>
      </c>
      <c r="G344" s="85"/>
      <c r="H344" s="85" t="str">
        <f>IF('Vendor Data entry'!BU345="","",'Vendor Data entry'!BU345)</f>
        <v/>
      </c>
      <c r="I344" s="85" t="str">
        <f>IF('Vendor Data entry'!CE345="","",'Vendor Data entry'!CE345)</f>
        <v/>
      </c>
      <c r="J344" s="85" t="str">
        <f>IF('Vendor Data entry'!CM345="","",'Vendor Data entry'!CM345)</f>
        <v/>
      </c>
      <c r="U344" s="85" t="str">
        <f>IF('External Stak. data entry'!D345="","",'External Stak. data entry'!D345)</f>
        <v/>
      </c>
      <c r="V344" s="85" t="str">
        <f>IF('External Stak. data entry'!E345="","",'External Stak. data entry'!E345)</f>
        <v/>
      </c>
      <c r="W344" s="85" t="str">
        <f>IF('External Stak. data entry'!F345="","",'External Stak. data entry'!F345)</f>
        <v/>
      </c>
      <c r="X344" s="85" t="str">
        <f>IF('External Stak. data entry'!G345="","",'External Stak. data entry'!G345)</f>
        <v/>
      </c>
      <c r="Y344" s="85" t="str">
        <f>IF('External Stak. data entry'!T345="","",'External Stak. data entry'!T345)</f>
        <v/>
      </c>
      <c r="Z344" s="85" t="str">
        <f>IF('Customer Data entry'!J345="","",'Customer Data entry'!J345)</f>
        <v/>
      </c>
      <c r="AA344" s="85" t="str">
        <f>IF('Customer Data entry'!S345="","",'Customer Data entry'!S345)</f>
        <v/>
      </c>
      <c r="AB344" s="85" t="str">
        <f>IF('Customer Data entry'!AF345="","",'Customer Data entry'!AF345)</f>
        <v/>
      </c>
    </row>
    <row r="345" spans="2:28" x14ac:dyDescent="0.25">
      <c r="B345" s="85" t="str">
        <f>IF('Vendor Data entry'!B346="","",'Vendor Data entry'!B346)</f>
        <v/>
      </c>
      <c r="C345" s="85" t="str">
        <f>IF('Vendor Data entry'!V346="","",'Vendor Data entry'!V346)</f>
        <v/>
      </c>
      <c r="D345" s="85" t="str">
        <f>IF('Vendor Data entry'!W346="","",'Vendor Data entry'!W346)</f>
        <v/>
      </c>
      <c r="E345" s="85" t="str">
        <f>IF('Vendor Data entry'!AX346="","",'Vendor Data entry'!AX346)</f>
        <v/>
      </c>
      <c r="F345" s="85" t="str">
        <f>IF('Vendor Data entry'!AY346="","",'Vendor Data entry'!AY346)</f>
        <v/>
      </c>
      <c r="G345" s="85"/>
      <c r="H345" s="85" t="str">
        <f>IF('Vendor Data entry'!BU346="","",'Vendor Data entry'!BU346)</f>
        <v/>
      </c>
      <c r="I345" s="85" t="str">
        <f>IF('Vendor Data entry'!CE346="","",'Vendor Data entry'!CE346)</f>
        <v/>
      </c>
      <c r="J345" s="85" t="str">
        <f>IF('Vendor Data entry'!CM346="","",'Vendor Data entry'!CM346)</f>
        <v/>
      </c>
      <c r="U345" s="85" t="str">
        <f>IF('External Stak. data entry'!D346="","",'External Stak. data entry'!D346)</f>
        <v/>
      </c>
      <c r="V345" s="85" t="str">
        <f>IF('External Stak. data entry'!E346="","",'External Stak. data entry'!E346)</f>
        <v/>
      </c>
      <c r="W345" s="85" t="str">
        <f>IF('External Stak. data entry'!F346="","",'External Stak. data entry'!F346)</f>
        <v/>
      </c>
      <c r="X345" s="85" t="str">
        <f>IF('External Stak. data entry'!G346="","",'External Stak. data entry'!G346)</f>
        <v/>
      </c>
      <c r="Y345" s="85" t="str">
        <f>IF('External Stak. data entry'!T346="","",'External Stak. data entry'!T346)</f>
        <v/>
      </c>
      <c r="Z345" s="85" t="str">
        <f>IF('Customer Data entry'!J346="","",'Customer Data entry'!J346)</f>
        <v/>
      </c>
      <c r="AA345" s="85" t="str">
        <f>IF('Customer Data entry'!S346="","",'Customer Data entry'!S346)</f>
        <v/>
      </c>
      <c r="AB345" s="85" t="str">
        <f>IF('Customer Data entry'!AF346="","",'Customer Data entry'!AF346)</f>
        <v/>
      </c>
    </row>
    <row r="346" spans="2:28" x14ac:dyDescent="0.25">
      <c r="B346" s="85" t="str">
        <f>IF('Vendor Data entry'!B347="","",'Vendor Data entry'!B347)</f>
        <v/>
      </c>
      <c r="C346" s="85" t="str">
        <f>IF('Vendor Data entry'!V347="","",'Vendor Data entry'!V347)</f>
        <v/>
      </c>
      <c r="D346" s="85" t="str">
        <f>IF('Vendor Data entry'!W347="","",'Vendor Data entry'!W347)</f>
        <v/>
      </c>
      <c r="E346" s="85" t="str">
        <f>IF('Vendor Data entry'!AX347="","",'Vendor Data entry'!AX347)</f>
        <v/>
      </c>
      <c r="F346" s="85" t="str">
        <f>IF('Vendor Data entry'!AY347="","",'Vendor Data entry'!AY347)</f>
        <v/>
      </c>
      <c r="G346" s="85"/>
      <c r="H346" s="85" t="str">
        <f>IF('Vendor Data entry'!BU347="","",'Vendor Data entry'!BU347)</f>
        <v/>
      </c>
      <c r="I346" s="85" t="str">
        <f>IF('Vendor Data entry'!CE347="","",'Vendor Data entry'!CE347)</f>
        <v/>
      </c>
      <c r="J346" s="85" t="str">
        <f>IF('Vendor Data entry'!CM347="","",'Vendor Data entry'!CM347)</f>
        <v/>
      </c>
      <c r="U346" s="85" t="str">
        <f>IF('External Stak. data entry'!D347="","",'External Stak. data entry'!D347)</f>
        <v/>
      </c>
      <c r="V346" s="85" t="str">
        <f>IF('External Stak. data entry'!E347="","",'External Stak. data entry'!E347)</f>
        <v/>
      </c>
      <c r="W346" s="85" t="str">
        <f>IF('External Stak. data entry'!F347="","",'External Stak. data entry'!F347)</f>
        <v/>
      </c>
      <c r="X346" s="85" t="str">
        <f>IF('External Stak. data entry'!G347="","",'External Stak. data entry'!G347)</f>
        <v/>
      </c>
      <c r="Y346" s="85" t="str">
        <f>IF('External Stak. data entry'!T347="","",'External Stak. data entry'!T347)</f>
        <v/>
      </c>
      <c r="Z346" s="85" t="str">
        <f>IF('Customer Data entry'!J347="","",'Customer Data entry'!J347)</f>
        <v/>
      </c>
      <c r="AA346" s="85" t="str">
        <f>IF('Customer Data entry'!S347="","",'Customer Data entry'!S347)</f>
        <v/>
      </c>
      <c r="AB346" s="85" t="str">
        <f>IF('Customer Data entry'!AF347="","",'Customer Data entry'!AF347)</f>
        <v/>
      </c>
    </row>
    <row r="347" spans="2:28" x14ac:dyDescent="0.25">
      <c r="B347" s="85" t="str">
        <f>IF('Vendor Data entry'!B348="","",'Vendor Data entry'!B348)</f>
        <v/>
      </c>
      <c r="C347" s="85" t="str">
        <f>IF('Vendor Data entry'!V348="","",'Vendor Data entry'!V348)</f>
        <v/>
      </c>
      <c r="D347" s="85" t="str">
        <f>IF('Vendor Data entry'!W348="","",'Vendor Data entry'!W348)</f>
        <v/>
      </c>
      <c r="E347" s="85" t="str">
        <f>IF('Vendor Data entry'!AX348="","",'Vendor Data entry'!AX348)</f>
        <v/>
      </c>
      <c r="F347" s="85" t="str">
        <f>IF('Vendor Data entry'!AY348="","",'Vendor Data entry'!AY348)</f>
        <v/>
      </c>
      <c r="G347" s="85"/>
      <c r="H347" s="85" t="str">
        <f>IF('Vendor Data entry'!BU348="","",'Vendor Data entry'!BU348)</f>
        <v/>
      </c>
      <c r="I347" s="85" t="str">
        <f>IF('Vendor Data entry'!CE348="","",'Vendor Data entry'!CE348)</f>
        <v/>
      </c>
      <c r="J347" s="85" t="str">
        <f>IF('Vendor Data entry'!CM348="","",'Vendor Data entry'!CM348)</f>
        <v/>
      </c>
      <c r="U347" s="85" t="str">
        <f>IF('External Stak. data entry'!D348="","",'External Stak. data entry'!D348)</f>
        <v/>
      </c>
      <c r="V347" s="85" t="str">
        <f>IF('External Stak. data entry'!E348="","",'External Stak. data entry'!E348)</f>
        <v/>
      </c>
      <c r="W347" s="85" t="str">
        <f>IF('External Stak. data entry'!F348="","",'External Stak. data entry'!F348)</f>
        <v/>
      </c>
      <c r="X347" s="85" t="str">
        <f>IF('External Stak. data entry'!G348="","",'External Stak. data entry'!G348)</f>
        <v/>
      </c>
      <c r="Y347" s="85" t="str">
        <f>IF('External Stak. data entry'!T348="","",'External Stak. data entry'!T348)</f>
        <v/>
      </c>
      <c r="Z347" s="85" t="str">
        <f>IF('Customer Data entry'!J348="","",'Customer Data entry'!J348)</f>
        <v/>
      </c>
      <c r="AA347" s="85" t="str">
        <f>IF('Customer Data entry'!S348="","",'Customer Data entry'!S348)</f>
        <v/>
      </c>
      <c r="AB347" s="85" t="str">
        <f>IF('Customer Data entry'!AF348="","",'Customer Data entry'!AF348)</f>
        <v/>
      </c>
    </row>
    <row r="348" spans="2:28" x14ac:dyDescent="0.25">
      <c r="B348" s="85" t="str">
        <f>IF('Vendor Data entry'!B349="","",'Vendor Data entry'!B349)</f>
        <v/>
      </c>
      <c r="C348" s="85" t="str">
        <f>IF('Vendor Data entry'!V349="","",'Vendor Data entry'!V349)</f>
        <v/>
      </c>
      <c r="D348" s="85" t="str">
        <f>IF('Vendor Data entry'!W349="","",'Vendor Data entry'!W349)</f>
        <v/>
      </c>
      <c r="E348" s="85" t="str">
        <f>IF('Vendor Data entry'!AX349="","",'Vendor Data entry'!AX349)</f>
        <v/>
      </c>
      <c r="F348" s="85" t="str">
        <f>IF('Vendor Data entry'!AY349="","",'Vendor Data entry'!AY349)</f>
        <v/>
      </c>
      <c r="G348" s="85"/>
      <c r="H348" s="85" t="str">
        <f>IF('Vendor Data entry'!BU349="","",'Vendor Data entry'!BU349)</f>
        <v/>
      </c>
      <c r="I348" s="85" t="str">
        <f>IF('Vendor Data entry'!CE349="","",'Vendor Data entry'!CE349)</f>
        <v/>
      </c>
      <c r="J348" s="85" t="str">
        <f>IF('Vendor Data entry'!CM349="","",'Vendor Data entry'!CM349)</f>
        <v/>
      </c>
      <c r="U348" s="85" t="str">
        <f>IF('External Stak. data entry'!D349="","",'External Stak. data entry'!D349)</f>
        <v/>
      </c>
      <c r="V348" s="85" t="str">
        <f>IF('External Stak. data entry'!E349="","",'External Stak. data entry'!E349)</f>
        <v/>
      </c>
      <c r="W348" s="85" t="str">
        <f>IF('External Stak. data entry'!F349="","",'External Stak. data entry'!F349)</f>
        <v/>
      </c>
      <c r="X348" s="85" t="str">
        <f>IF('External Stak. data entry'!G349="","",'External Stak. data entry'!G349)</f>
        <v/>
      </c>
      <c r="Y348" s="85" t="str">
        <f>IF('External Stak. data entry'!T349="","",'External Stak. data entry'!T349)</f>
        <v/>
      </c>
      <c r="Z348" s="85" t="str">
        <f>IF('Customer Data entry'!J349="","",'Customer Data entry'!J349)</f>
        <v/>
      </c>
      <c r="AA348" s="85" t="str">
        <f>IF('Customer Data entry'!S349="","",'Customer Data entry'!S349)</f>
        <v/>
      </c>
      <c r="AB348" s="85" t="str">
        <f>IF('Customer Data entry'!AF349="","",'Customer Data entry'!AF349)</f>
        <v/>
      </c>
    </row>
    <row r="349" spans="2:28" x14ac:dyDescent="0.25">
      <c r="B349" s="85" t="str">
        <f>IF('Vendor Data entry'!B350="","",'Vendor Data entry'!B350)</f>
        <v/>
      </c>
      <c r="C349" s="85" t="str">
        <f>IF('Vendor Data entry'!V350="","",'Vendor Data entry'!V350)</f>
        <v/>
      </c>
      <c r="D349" s="85" t="str">
        <f>IF('Vendor Data entry'!W350="","",'Vendor Data entry'!W350)</f>
        <v/>
      </c>
      <c r="E349" s="85" t="str">
        <f>IF('Vendor Data entry'!AX350="","",'Vendor Data entry'!AX350)</f>
        <v/>
      </c>
      <c r="F349" s="85" t="str">
        <f>IF('Vendor Data entry'!AY350="","",'Vendor Data entry'!AY350)</f>
        <v/>
      </c>
      <c r="G349" s="85"/>
      <c r="H349" s="85" t="str">
        <f>IF('Vendor Data entry'!BU350="","",'Vendor Data entry'!BU350)</f>
        <v/>
      </c>
      <c r="I349" s="85" t="str">
        <f>IF('Vendor Data entry'!CE350="","",'Vendor Data entry'!CE350)</f>
        <v/>
      </c>
      <c r="J349" s="85" t="str">
        <f>IF('Vendor Data entry'!CM350="","",'Vendor Data entry'!CM350)</f>
        <v/>
      </c>
      <c r="U349" s="85" t="str">
        <f>IF('External Stak. data entry'!D350="","",'External Stak. data entry'!D350)</f>
        <v/>
      </c>
      <c r="V349" s="85" t="str">
        <f>IF('External Stak. data entry'!E350="","",'External Stak. data entry'!E350)</f>
        <v/>
      </c>
      <c r="W349" s="85" t="str">
        <f>IF('External Stak. data entry'!F350="","",'External Stak. data entry'!F350)</f>
        <v/>
      </c>
      <c r="X349" s="85" t="str">
        <f>IF('External Stak. data entry'!G350="","",'External Stak. data entry'!G350)</f>
        <v/>
      </c>
      <c r="Y349" s="85" t="str">
        <f>IF('External Stak. data entry'!T350="","",'External Stak. data entry'!T350)</f>
        <v/>
      </c>
      <c r="Z349" s="85" t="str">
        <f>IF('Customer Data entry'!J350="","",'Customer Data entry'!J350)</f>
        <v/>
      </c>
      <c r="AA349" s="85" t="str">
        <f>IF('Customer Data entry'!S350="","",'Customer Data entry'!S350)</f>
        <v/>
      </c>
      <c r="AB349" s="85" t="str">
        <f>IF('Customer Data entry'!AF350="","",'Customer Data entry'!AF350)</f>
        <v/>
      </c>
    </row>
    <row r="350" spans="2:28" x14ac:dyDescent="0.25">
      <c r="B350" s="85" t="str">
        <f>IF('Vendor Data entry'!B351="","",'Vendor Data entry'!B351)</f>
        <v/>
      </c>
      <c r="C350" s="85" t="str">
        <f>IF('Vendor Data entry'!V351="","",'Vendor Data entry'!V351)</f>
        <v/>
      </c>
      <c r="D350" s="85" t="str">
        <f>IF('Vendor Data entry'!W351="","",'Vendor Data entry'!W351)</f>
        <v/>
      </c>
      <c r="E350" s="85" t="str">
        <f>IF('Vendor Data entry'!AX351="","",'Vendor Data entry'!AX351)</f>
        <v/>
      </c>
      <c r="F350" s="85" t="str">
        <f>IF('Vendor Data entry'!AY351="","",'Vendor Data entry'!AY351)</f>
        <v/>
      </c>
      <c r="G350" s="85"/>
      <c r="H350" s="85" t="str">
        <f>IF('Vendor Data entry'!BU351="","",'Vendor Data entry'!BU351)</f>
        <v/>
      </c>
      <c r="I350" s="85" t="str">
        <f>IF('Vendor Data entry'!CE351="","",'Vendor Data entry'!CE351)</f>
        <v/>
      </c>
      <c r="J350" s="85" t="str">
        <f>IF('Vendor Data entry'!CM351="","",'Vendor Data entry'!CM351)</f>
        <v/>
      </c>
      <c r="U350" s="85" t="str">
        <f>IF('External Stak. data entry'!D351="","",'External Stak. data entry'!D351)</f>
        <v/>
      </c>
      <c r="V350" s="85" t="str">
        <f>IF('External Stak. data entry'!E351="","",'External Stak. data entry'!E351)</f>
        <v/>
      </c>
      <c r="W350" s="85" t="str">
        <f>IF('External Stak. data entry'!F351="","",'External Stak. data entry'!F351)</f>
        <v/>
      </c>
      <c r="X350" s="85" t="str">
        <f>IF('External Stak. data entry'!G351="","",'External Stak. data entry'!G351)</f>
        <v/>
      </c>
      <c r="Y350" s="85" t="str">
        <f>IF('External Stak. data entry'!T351="","",'External Stak. data entry'!T351)</f>
        <v/>
      </c>
      <c r="Z350" s="85" t="str">
        <f>IF('Customer Data entry'!J351="","",'Customer Data entry'!J351)</f>
        <v/>
      </c>
      <c r="AA350" s="85" t="str">
        <f>IF('Customer Data entry'!S351="","",'Customer Data entry'!S351)</f>
        <v/>
      </c>
      <c r="AB350" s="85" t="str">
        <f>IF('Customer Data entry'!AF351="","",'Customer Data entry'!AF351)</f>
        <v/>
      </c>
    </row>
    <row r="351" spans="2:28" x14ac:dyDescent="0.25">
      <c r="B351" s="85" t="str">
        <f>IF('Vendor Data entry'!B352="","",'Vendor Data entry'!B352)</f>
        <v/>
      </c>
      <c r="C351" s="85" t="str">
        <f>IF('Vendor Data entry'!V352="","",'Vendor Data entry'!V352)</f>
        <v/>
      </c>
      <c r="D351" s="85" t="str">
        <f>IF('Vendor Data entry'!W352="","",'Vendor Data entry'!W352)</f>
        <v/>
      </c>
      <c r="E351" s="85" t="str">
        <f>IF('Vendor Data entry'!AX352="","",'Vendor Data entry'!AX352)</f>
        <v/>
      </c>
      <c r="F351" s="85" t="str">
        <f>IF('Vendor Data entry'!AY352="","",'Vendor Data entry'!AY352)</f>
        <v/>
      </c>
      <c r="G351" s="85"/>
      <c r="H351" s="85" t="str">
        <f>IF('Vendor Data entry'!BU352="","",'Vendor Data entry'!BU352)</f>
        <v/>
      </c>
      <c r="I351" s="85" t="str">
        <f>IF('Vendor Data entry'!CE352="","",'Vendor Data entry'!CE352)</f>
        <v/>
      </c>
      <c r="J351" s="85" t="str">
        <f>IF('Vendor Data entry'!CM352="","",'Vendor Data entry'!CM352)</f>
        <v/>
      </c>
      <c r="U351" s="85" t="str">
        <f>IF('External Stak. data entry'!D352="","",'External Stak. data entry'!D352)</f>
        <v/>
      </c>
      <c r="V351" s="85" t="str">
        <f>IF('External Stak. data entry'!E352="","",'External Stak. data entry'!E352)</f>
        <v/>
      </c>
      <c r="W351" s="85" t="str">
        <f>IF('External Stak. data entry'!F352="","",'External Stak. data entry'!F352)</f>
        <v/>
      </c>
      <c r="X351" s="85" t="str">
        <f>IF('External Stak. data entry'!G352="","",'External Stak. data entry'!G352)</f>
        <v/>
      </c>
      <c r="Y351" s="85" t="str">
        <f>IF('External Stak. data entry'!T352="","",'External Stak. data entry'!T352)</f>
        <v/>
      </c>
      <c r="Z351" s="85" t="str">
        <f>IF('Customer Data entry'!J352="","",'Customer Data entry'!J352)</f>
        <v/>
      </c>
      <c r="AA351" s="85" t="str">
        <f>IF('Customer Data entry'!S352="","",'Customer Data entry'!S352)</f>
        <v/>
      </c>
      <c r="AB351" s="85" t="str">
        <f>IF('Customer Data entry'!AF352="","",'Customer Data entry'!AF352)</f>
        <v/>
      </c>
    </row>
    <row r="352" spans="2:28" x14ac:dyDescent="0.25">
      <c r="B352" s="85" t="str">
        <f>IF('Vendor Data entry'!B353="","",'Vendor Data entry'!B353)</f>
        <v/>
      </c>
      <c r="C352" s="85" t="str">
        <f>IF('Vendor Data entry'!V353="","",'Vendor Data entry'!V353)</f>
        <v/>
      </c>
      <c r="D352" s="85" t="str">
        <f>IF('Vendor Data entry'!W353="","",'Vendor Data entry'!W353)</f>
        <v/>
      </c>
      <c r="E352" s="85" t="str">
        <f>IF('Vendor Data entry'!AX353="","",'Vendor Data entry'!AX353)</f>
        <v/>
      </c>
      <c r="F352" s="85" t="str">
        <f>IF('Vendor Data entry'!AY353="","",'Vendor Data entry'!AY353)</f>
        <v/>
      </c>
      <c r="G352" s="85"/>
      <c r="H352" s="85" t="str">
        <f>IF('Vendor Data entry'!BU353="","",'Vendor Data entry'!BU353)</f>
        <v/>
      </c>
      <c r="I352" s="85" t="str">
        <f>IF('Vendor Data entry'!CE353="","",'Vendor Data entry'!CE353)</f>
        <v/>
      </c>
      <c r="J352" s="85" t="str">
        <f>IF('Vendor Data entry'!CM353="","",'Vendor Data entry'!CM353)</f>
        <v/>
      </c>
      <c r="U352" s="85" t="str">
        <f>IF('External Stak. data entry'!D353="","",'External Stak. data entry'!D353)</f>
        <v/>
      </c>
      <c r="V352" s="85" t="str">
        <f>IF('External Stak. data entry'!E353="","",'External Stak. data entry'!E353)</f>
        <v/>
      </c>
      <c r="W352" s="85" t="str">
        <f>IF('External Stak. data entry'!F353="","",'External Stak. data entry'!F353)</f>
        <v/>
      </c>
      <c r="X352" s="85" t="str">
        <f>IF('External Stak. data entry'!G353="","",'External Stak. data entry'!G353)</f>
        <v/>
      </c>
      <c r="Y352" s="85" t="str">
        <f>IF('External Stak. data entry'!T353="","",'External Stak. data entry'!T353)</f>
        <v/>
      </c>
      <c r="Z352" s="85" t="str">
        <f>IF('Customer Data entry'!J353="","",'Customer Data entry'!J353)</f>
        <v/>
      </c>
      <c r="AA352" s="85" t="str">
        <f>IF('Customer Data entry'!S353="","",'Customer Data entry'!S353)</f>
        <v/>
      </c>
      <c r="AB352" s="85" t="str">
        <f>IF('Customer Data entry'!AF353="","",'Customer Data entry'!AF353)</f>
        <v/>
      </c>
    </row>
    <row r="353" spans="2:28" x14ac:dyDescent="0.25">
      <c r="B353" s="85" t="str">
        <f>IF('Vendor Data entry'!B354="","",'Vendor Data entry'!B354)</f>
        <v/>
      </c>
      <c r="C353" s="85" t="str">
        <f>IF('Vendor Data entry'!V354="","",'Vendor Data entry'!V354)</f>
        <v/>
      </c>
      <c r="D353" s="85" t="str">
        <f>IF('Vendor Data entry'!W354="","",'Vendor Data entry'!W354)</f>
        <v/>
      </c>
      <c r="E353" s="85" t="str">
        <f>IF('Vendor Data entry'!AX354="","",'Vendor Data entry'!AX354)</f>
        <v/>
      </c>
      <c r="F353" s="85" t="str">
        <f>IF('Vendor Data entry'!AY354="","",'Vendor Data entry'!AY354)</f>
        <v/>
      </c>
      <c r="G353" s="85"/>
      <c r="H353" s="85" t="str">
        <f>IF('Vendor Data entry'!BU354="","",'Vendor Data entry'!BU354)</f>
        <v/>
      </c>
      <c r="I353" s="85" t="str">
        <f>IF('Vendor Data entry'!CE354="","",'Vendor Data entry'!CE354)</f>
        <v/>
      </c>
      <c r="J353" s="85" t="str">
        <f>IF('Vendor Data entry'!CM354="","",'Vendor Data entry'!CM354)</f>
        <v/>
      </c>
      <c r="U353" s="85" t="str">
        <f>IF('External Stak. data entry'!D354="","",'External Stak. data entry'!D354)</f>
        <v/>
      </c>
      <c r="V353" s="85" t="str">
        <f>IF('External Stak. data entry'!E354="","",'External Stak. data entry'!E354)</f>
        <v/>
      </c>
      <c r="W353" s="85" t="str">
        <f>IF('External Stak. data entry'!F354="","",'External Stak. data entry'!F354)</f>
        <v/>
      </c>
      <c r="X353" s="85" t="str">
        <f>IF('External Stak. data entry'!G354="","",'External Stak. data entry'!G354)</f>
        <v/>
      </c>
      <c r="Y353" s="85" t="str">
        <f>IF('External Stak. data entry'!T354="","",'External Stak. data entry'!T354)</f>
        <v/>
      </c>
      <c r="Z353" s="85" t="str">
        <f>IF('Customer Data entry'!J354="","",'Customer Data entry'!J354)</f>
        <v/>
      </c>
      <c r="AA353" s="85" t="str">
        <f>IF('Customer Data entry'!S354="","",'Customer Data entry'!S354)</f>
        <v/>
      </c>
      <c r="AB353" s="85" t="str">
        <f>IF('Customer Data entry'!AF354="","",'Customer Data entry'!AF354)</f>
        <v/>
      </c>
    </row>
    <row r="354" spans="2:28" x14ac:dyDescent="0.25">
      <c r="B354" s="85" t="str">
        <f>IF('Vendor Data entry'!B355="","",'Vendor Data entry'!B355)</f>
        <v/>
      </c>
      <c r="C354" s="85" t="str">
        <f>IF('Vendor Data entry'!V355="","",'Vendor Data entry'!V355)</f>
        <v/>
      </c>
      <c r="D354" s="85" t="str">
        <f>IF('Vendor Data entry'!W355="","",'Vendor Data entry'!W355)</f>
        <v/>
      </c>
      <c r="E354" s="85" t="str">
        <f>IF('Vendor Data entry'!AX355="","",'Vendor Data entry'!AX355)</f>
        <v/>
      </c>
      <c r="F354" s="85" t="str">
        <f>IF('Vendor Data entry'!AY355="","",'Vendor Data entry'!AY355)</f>
        <v/>
      </c>
      <c r="G354" s="85"/>
      <c r="H354" s="85" t="str">
        <f>IF('Vendor Data entry'!BU355="","",'Vendor Data entry'!BU355)</f>
        <v/>
      </c>
      <c r="I354" s="85" t="str">
        <f>IF('Vendor Data entry'!CE355="","",'Vendor Data entry'!CE355)</f>
        <v/>
      </c>
      <c r="J354" s="85" t="str">
        <f>IF('Vendor Data entry'!CM355="","",'Vendor Data entry'!CM355)</f>
        <v/>
      </c>
      <c r="U354" s="85" t="str">
        <f>IF('External Stak. data entry'!D355="","",'External Stak. data entry'!D355)</f>
        <v/>
      </c>
      <c r="V354" s="85" t="str">
        <f>IF('External Stak. data entry'!E355="","",'External Stak. data entry'!E355)</f>
        <v/>
      </c>
      <c r="W354" s="85" t="str">
        <f>IF('External Stak. data entry'!F355="","",'External Stak. data entry'!F355)</f>
        <v/>
      </c>
      <c r="X354" s="85" t="str">
        <f>IF('External Stak. data entry'!G355="","",'External Stak. data entry'!G355)</f>
        <v/>
      </c>
      <c r="Y354" s="85" t="str">
        <f>IF('External Stak. data entry'!T355="","",'External Stak. data entry'!T355)</f>
        <v/>
      </c>
      <c r="Z354" s="85" t="str">
        <f>IF('Customer Data entry'!J355="","",'Customer Data entry'!J355)</f>
        <v/>
      </c>
      <c r="AA354" s="85" t="str">
        <f>IF('Customer Data entry'!S355="","",'Customer Data entry'!S355)</f>
        <v/>
      </c>
      <c r="AB354" s="85" t="str">
        <f>IF('Customer Data entry'!AF355="","",'Customer Data entry'!AF355)</f>
        <v/>
      </c>
    </row>
    <row r="355" spans="2:28" x14ac:dyDescent="0.25">
      <c r="B355" s="85" t="str">
        <f>IF('Vendor Data entry'!B356="","",'Vendor Data entry'!B356)</f>
        <v/>
      </c>
      <c r="C355" s="85" t="str">
        <f>IF('Vendor Data entry'!V356="","",'Vendor Data entry'!V356)</f>
        <v/>
      </c>
      <c r="D355" s="85" t="str">
        <f>IF('Vendor Data entry'!W356="","",'Vendor Data entry'!W356)</f>
        <v/>
      </c>
      <c r="E355" s="85" t="str">
        <f>IF('Vendor Data entry'!AX356="","",'Vendor Data entry'!AX356)</f>
        <v/>
      </c>
      <c r="F355" s="85" t="str">
        <f>IF('Vendor Data entry'!AY356="","",'Vendor Data entry'!AY356)</f>
        <v/>
      </c>
      <c r="G355" s="85"/>
      <c r="H355" s="85" t="str">
        <f>IF('Vendor Data entry'!BU356="","",'Vendor Data entry'!BU356)</f>
        <v/>
      </c>
      <c r="I355" s="85" t="str">
        <f>IF('Vendor Data entry'!CE356="","",'Vendor Data entry'!CE356)</f>
        <v/>
      </c>
      <c r="J355" s="85" t="str">
        <f>IF('Vendor Data entry'!CM356="","",'Vendor Data entry'!CM356)</f>
        <v/>
      </c>
      <c r="U355" s="85" t="str">
        <f>IF('External Stak. data entry'!D356="","",'External Stak. data entry'!D356)</f>
        <v/>
      </c>
      <c r="V355" s="85" t="str">
        <f>IF('External Stak. data entry'!E356="","",'External Stak. data entry'!E356)</f>
        <v/>
      </c>
      <c r="W355" s="85" t="str">
        <f>IF('External Stak. data entry'!F356="","",'External Stak. data entry'!F356)</f>
        <v/>
      </c>
      <c r="X355" s="85" t="str">
        <f>IF('External Stak. data entry'!G356="","",'External Stak. data entry'!G356)</f>
        <v/>
      </c>
      <c r="Y355" s="85" t="str">
        <f>IF('External Stak. data entry'!T356="","",'External Stak. data entry'!T356)</f>
        <v/>
      </c>
      <c r="Z355" s="85" t="str">
        <f>IF('Customer Data entry'!J356="","",'Customer Data entry'!J356)</f>
        <v/>
      </c>
      <c r="AA355" s="85" t="str">
        <f>IF('Customer Data entry'!S356="","",'Customer Data entry'!S356)</f>
        <v/>
      </c>
      <c r="AB355" s="85" t="str">
        <f>IF('Customer Data entry'!AF356="","",'Customer Data entry'!AF356)</f>
        <v/>
      </c>
    </row>
    <row r="356" spans="2:28" x14ac:dyDescent="0.25">
      <c r="B356" s="85" t="str">
        <f>IF('Vendor Data entry'!B357="","",'Vendor Data entry'!B357)</f>
        <v/>
      </c>
      <c r="C356" s="85" t="str">
        <f>IF('Vendor Data entry'!V357="","",'Vendor Data entry'!V357)</f>
        <v/>
      </c>
      <c r="D356" s="85" t="str">
        <f>IF('Vendor Data entry'!W357="","",'Vendor Data entry'!W357)</f>
        <v/>
      </c>
      <c r="E356" s="85" t="str">
        <f>IF('Vendor Data entry'!AX357="","",'Vendor Data entry'!AX357)</f>
        <v/>
      </c>
      <c r="F356" s="85" t="str">
        <f>IF('Vendor Data entry'!AY357="","",'Vendor Data entry'!AY357)</f>
        <v/>
      </c>
      <c r="G356" s="85"/>
      <c r="H356" s="85" t="str">
        <f>IF('Vendor Data entry'!BU357="","",'Vendor Data entry'!BU357)</f>
        <v/>
      </c>
      <c r="I356" s="85" t="str">
        <f>IF('Vendor Data entry'!CE357="","",'Vendor Data entry'!CE357)</f>
        <v/>
      </c>
      <c r="J356" s="85" t="str">
        <f>IF('Vendor Data entry'!CM357="","",'Vendor Data entry'!CM357)</f>
        <v/>
      </c>
      <c r="U356" s="85" t="str">
        <f>IF('External Stak. data entry'!D357="","",'External Stak. data entry'!D357)</f>
        <v/>
      </c>
      <c r="V356" s="85" t="str">
        <f>IF('External Stak. data entry'!E357="","",'External Stak. data entry'!E357)</f>
        <v/>
      </c>
      <c r="W356" s="85" t="str">
        <f>IF('External Stak. data entry'!F357="","",'External Stak. data entry'!F357)</f>
        <v/>
      </c>
      <c r="X356" s="85" t="str">
        <f>IF('External Stak. data entry'!G357="","",'External Stak. data entry'!G357)</f>
        <v/>
      </c>
      <c r="Y356" s="85" t="str">
        <f>IF('External Stak. data entry'!T357="","",'External Stak. data entry'!T357)</f>
        <v/>
      </c>
      <c r="Z356" s="85" t="str">
        <f>IF('Customer Data entry'!J357="","",'Customer Data entry'!J357)</f>
        <v/>
      </c>
      <c r="AA356" s="85" t="str">
        <f>IF('Customer Data entry'!S357="","",'Customer Data entry'!S357)</f>
        <v/>
      </c>
      <c r="AB356" s="85" t="str">
        <f>IF('Customer Data entry'!AF357="","",'Customer Data entry'!AF357)</f>
        <v/>
      </c>
    </row>
    <row r="357" spans="2:28" x14ac:dyDescent="0.25">
      <c r="B357" s="85" t="str">
        <f>IF('Vendor Data entry'!B358="","",'Vendor Data entry'!B358)</f>
        <v/>
      </c>
      <c r="C357" s="85" t="str">
        <f>IF('Vendor Data entry'!V358="","",'Vendor Data entry'!V358)</f>
        <v/>
      </c>
      <c r="D357" s="85" t="str">
        <f>IF('Vendor Data entry'!W358="","",'Vendor Data entry'!W358)</f>
        <v/>
      </c>
      <c r="E357" s="85" t="str">
        <f>IF('Vendor Data entry'!AX358="","",'Vendor Data entry'!AX358)</f>
        <v/>
      </c>
      <c r="F357" s="85" t="str">
        <f>IF('Vendor Data entry'!AY358="","",'Vendor Data entry'!AY358)</f>
        <v/>
      </c>
      <c r="G357" s="85"/>
      <c r="H357" s="85" t="str">
        <f>IF('Vendor Data entry'!BU358="","",'Vendor Data entry'!BU358)</f>
        <v/>
      </c>
      <c r="I357" s="85" t="str">
        <f>IF('Vendor Data entry'!CE358="","",'Vendor Data entry'!CE358)</f>
        <v/>
      </c>
      <c r="J357" s="85" t="str">
        <f>IF('Vendor Data entry'!CM358="","",'Vendor Data entry'!CM358)</f>
        <v/>
      </c>
      <c r="U357" s="85" t="str">
        <f>IF('External Stak. data entry'!D358="","",'External Stak. data entry'!D358)</f>
        <v/>
      </c>
      <c r="V357" s="85" t="str">
        <f>IF('External Stak. data entry'!E358="","",'External Stak. data entry'!E358)</f>
        <v/>
      </c>
      <c r="W357" s="85" t="str">
        <f>IF('External Stak. data entry'!F358="","",'External Stak. data entry'!F358)</f>
        <v/>
      </c>
      <c r="X357" s="85" t="str">
        <f>IF('External Stak. data entry'!G358="","",'External Stak. data entry'!G358)</f>
        <v/>
      </c>
      <c r="Y357" s="85" t="str">
        <f>IF('External Stak. data entry'!T358="","",'External Stak. data entry'!T358)</f>
        <v/>
      </c>
      <c r="Z357" s="85" t="str">
        <f>IF('Customer Data entry'!J358="","",'Customer Data entry'!J358)</f>
        <v/>
      </c>
      <c r="AA357" s="85" t="str">
        <f>IF('Customer Data entry'!S358="","",'Customer Data entry'!S358)</f>
        <v/>
      </c>
      <c r="AB357" s="85" t="str">
        <f>IF('Customer Data entry'!AF358="","",'Customer Data entry'!AF358)</f>
        <v/>
      </c>
    </row>
    <row r="358" spans="2:28" x14ac:dyDescent="0.25">
      <c r="B358" s="85" t="str">
        <f>IF('Vendor Data entry'!B359="","",'Vendor Data entry'!B359)</f>
        <v/>
      </c>
      <c r="C358" s="85" t="str">
        <f>IF('Vendor Data entry'!V359="","",'Vendor Data entry'!V359)</f>
        <v/>
      </c>
      <c r="D358" s="85" t="str">
        <f>IF('Vendor Data entry'!W359="","",'Vendor Data entry'!W359)</f>
        <v/>
      </c>
      <c r="E358" s="85" t="str">
        <f>IF('Vendor Data entry'!AX359="","",'Vendor Data entry'!AX359)</f>
        <v/>
      </c>
      <c r="F358" s="85" t="str">
        <f>IF('Vendor Data entry'!AY359="","",'Vendor Data entry'!AY359)</f>
        <v/>
      </c>
      <c r="G358" s="85"/>
      <c r="H358" s="85" t="str">
        <f>IF('Vendor Data entry'!BU359="","",'Vendor Data entry'!BU359)</f>
        <v/>
      </c>
      <c r="I358" s="85" t="str">
        <f>IF('Vendor Data entry'!CE359="","",'Vendor Data entry'!CE359)</f>
        <v/>
      </c>
      <c r="J358" s="85" t="str">
        <f>IF('Vendor Data entry'!CM359="","",'Vendor Data entry'!CM359)</f>
        <v/>
      </c>
      <c r="U358" s="85" t="str">
        <f>IF('External Stak. data entry'!D359="","",'External Stak. data entry'!D359)</f>
        <v/>
      </c>
      <c r="V358" s="85" t="str">
        <f>IF('External Stak. data entry'!E359="","",'External Stak. data entry'!E359)</f>
        <v/>
      </c>
      <c r="W358" s="85" t="str">
        <f>IF('External Stak. data entry'!F359="","",'External Stak. data entry'!F359)</f>
        <v/>
      </c>
      <c r="X358" s="85" t="str">
        <f>IF('External Stak. data entry'!G359="","",'External Stak. data entry'!G359)</f>
        <v/>
      </c>
      <c r="Y358" s="85" t="str">
        <f>IF('External Stak. data entry'!T359="","",'External Stak. data entry'!T359)</f>
        <v/>
      </c>
      <c r="Z358" s="85" t="str">
        <f>IF('Customer Data entry'!J359="","",'Customer Data entry'!J359)</f>
        <v/>
      </c>
      <c r="AA358" s="85" t="str">
        <f>IF('Customer Data entry'!S359="","",'Customer Data entry'!S359)</f>
        <v/>
      </c>
      <c r="AB358" s="85" t="str">
        <f>IF('Customer Data entry'!AF359="","",'Customer Data entry'!AF359)</f>
        <v/>
      </c>
    </row>
    <row r="359" spans="2:28" x14ac:dyDescent="0.25">
      <c r="B359" s="85" t="str">
        <f>IF('Vendor Data entry'!B360="","",'Vendor Data entry'!B360)</f>
        <v/>
      </c>
      <c r="C359" s="85" t="str">
        <f>IF('Vendor Data entry'!V360="","",'Vendor Data entry'!V360)</f>
        <v/>
      </c>
      <c r="D359" s="85" t="str">
        <f>IF('Vendor Data entry'!W360="","",'Vendor Data entry'!W360)</f>
        <v/>
      </c>
      <c r="E359" s="85" t="str">
        <f>IF('Vendor Data entry'!AX360="","",'Vendor Data entry'!AX360)</f>
        <v/>
      </c>
      <c r="F359" s="85" t="str">
        <f>IF('Vendor Data entry'!AY360="","",'Vendor Data entry'!AY360)</f>
        <v/>
      </c>
      <c r="G359" s="85"/>
      <c r="H359" s="85" t="str">
        <f>IF('Vendor Data entry'!BU360="","",'Vendor Data entry'!BU360)</f>
        <v/>
      </c>
      <c r="I359" s="85" t="str">
        <f>IF('Vendor Data entry'!CE360="","",'Vendor Data entry'!CE360)</f>
        <v/>
      </c>
      <c r="J359" s="85" t="str">
        <f>IF('Vendor Data entry'!CM360="","",'Vendor Data entry'!CM360)</f>
        <v/>
      </c>
      <c r="U359" s="85" t="str">
        <f>IF('External Stak. data entry'!D360="","",'External Stak. data entry'!D360)</f>
        <v/>
      </c>
      <c r="V359" s="85" t="str">
        <f>IF('External Stak. data entry'!E360="","",'External Stak. data entry'!E360)</f>
        <v/>
      </c>
      <c r="W359" s="85" t="str">
        <f>IF('External Stak. data entry'!F360="","",'External Stak. data entry'!F360)</f>
        <v/>
      </c>
      <c r="X359" s="85" t="str">
        <f>IF('External Stak. data entry'!G360="","",'External Stak. data entry'!G360)</f>
        <v/>
      </c>
      <c r="Y359" s="85" t="str">
        <f>IF('External Stak. data entry'!T360="","",'External Stak. data entry'!T360)</f>
        <v/>
      </c>
      <c r="Z359" s="85" t="str">
        <f>IF('Customer Data entry'!J360="","",'Customer Data entry'!J360)</f>
        <v/>
      </c>
      <c r="AA359" s="85" t="str">
        <f>IF('Customer Data entry'!S360="","",'Customer Data entry'!S360)</f>
        <v/>
      </c>
      <c r="AB359" s="85" t="str">
        <f>IF('Customer Data entry'!AF360="","",'Customer Data entry'!AF360)</f>
        <v/>
      </c>
    </row>
    <row r="360" spans="2:28" x14ac:dyDescent="0.25">
      <c r="B360" s="85" t="str">
        <f>IF('Vendor Data entry'!B361="","",'Vendor Data entry'!B361)</f>
        <v/>
      </c>
      <c r="C360" s="85" t="str">
        <f>IF('Vendor Data entry'!V361="","",'Vendor Data entry'!V361)</f>
        <v/>
      </c>
      <c r="D360" s="85" t="str">
        <f>IF('Vendor Data entry'!W361="","",'Vendor Data entry'!W361)</f>
        <v/>
      </c>
      <c r="E360" s="85" t="str">
        <f>IF('Vendor Data entry'!AX361="","",'Vendor Data entry'!AX361)</f>
        <v/>
      </c>
      <c r="F360" s="85" t="str">
        <f>IF('Vendor Data entry'!AY361="","",'Vendor Data entry'!AY361)</f>
        <v/>
      </c>
      <c r="G360" s="85"/>
      <c r="H360" s="85" t="str">
        <f>IF('Vendor Data entry'!BU361="","",'Vendor Data entry'!BU361)</f>
        <v/>
      </c>
      <c r="I360" s="85" t="str">
        <f>IF('Vendor Data entry'!CE361="","",'Vendor Data entry'!CE361)</f>
        <v/>
      </c>
      <c r="J360" s="85" t="str">
        <f>IF('Vendor Data entry'!CM361="","",'Vendor Data entry'!CM361)</f>
        <v/>
      </c>
      <c r="U360" s="85" t="str">
        <f>IF('External Stak. data entry'!D361="","",'External Stak. data entry'!D361)</f>
        <v/>
      </c>
      <c r="V360" s="85" t="str">
        <f>IF('External Stak. data entry'!E361="","",'External Stak. data entry'!E361)</f>
        <v/>
      </c>
      <c r="W360" s="85" t="str">
        <f>IF('External Stak. data entry'!F361="","",'External Stak. data entry'!F361)</f>
        <v/>
      </c>
      <c r="X360" s="85" t="str">
        <f>IF('External Stak. data entry'!G361="","",'External Stak. data entry'!G361)</f>
        <v/>
      </c>
      <c r="Y360" s="85" t="str">
        <f>IF('External Stak. data entry'!T361="","",'External Stak. data entry'!T361)</f>
        <v/>
      </c>
      <c r="Z360" s="85" t="str">
        <f>IF('Customer Data entry'!J361="","",'Customer Data entry'!J361)</f>
        <v/>
      </c>
      <c r="AA360" s="85" t="str">
        <f>IF('Customer Data entry'!S361="","",'Customer Data entry'!S361)</f>
        <v/>
      </c>
      <c r="AB360" s="85" t="str">
        <f>IF('Customer Data entry'!AF361="","",'Customer Data entry'!AF361)</f>
        <v/>
      </c>
    </row>
    <row r="361" spans="2:28" x14ac:dyDescent="0.25">
      <c r="B361" s="85" t="str">
        <f>IF('Vendor Data entry'!B362="","",'Vendor Data entry'!B362)</f>
        <v/>
      </c>
      <c r="C361" s="85" t="str">
        <f>IF('Vendor Data entry'!V362="","",'Vendor Data entry'!V362)</f>
        <v/>
      </c>
      <c r="D361" s="85" t="str">
        <f>IF('Vendor Data entry'!W362="","",'Vendor Data entry'!W362)</f>
        <v/>
      </c>
      <c r="E361" s="85" t="str">
        <f>IF('Vendor Data entry'!AX362="","",'Vendor Data entry'!AX362)</f>
        <v/>
      </c>
      <c r="F361" s="85" t="str">
        <f>IF('Vendor Data entry'!AY362="","",'Vendor Data entry'!AY362)</f>
        <v/>
      </c>
      <c r="G361" s="85"/>
      <c r="H361" s="85" t="str">
        <f>IF('Vendor Data entry'!BU362="","",'Vendor Data entry'!BU362)</f>
        <v/>
      </c>
      <c r="I361" s="85" t="str">
        <f>IF('Vendor Data entry'!CE362="","",'Vendor Data entry'!CE362)</f>
        <v/>
      </c>
      <c r="J361" s="85" t="str">
        <f>IF('Vendor Data entry'!CM362="","",'Vendor Data entry'!CM362)</f>
        <v/>
      </c>
      <c r="U361" s="85" t="str">
        <f>IF('External Stak. data entry'!D362="","",'External Stak. data entry'!D362)</f>
        <v/>
      </c>
      <c r="V361" s="85" t="str">
        <f>IF('External Stak. data entry'!E362="","",'External Stak. data entry'!E362)</f>
        <v/>
      </c>
      <c r="W361" s="85" t="str">
        <f>IF('External Stak. data entry'!F362="","",'External Stak. data entry'!F362)</f>
        <v/>
      </c>
      <c r="X361" s="85" t="str">
        <f>IF('External Stak. data entry'!G362="","",'External Stak. data entry'!G362)</f>
        <v/>
      </c>
      <c r="Y361" s="85" t="str">
        <f>IF('External Stak. data entry'!T362="","",'External Stak. data entry'!T362)</f>
        <v/>
      </c>
      <c r="Z361" s="85" t="str">
        <f>IF('Customer Data entry'!J362="","",'Customer Data entry'!J362)</f>
        <v/>
      </c>
      <c r="AA361" s="85" t="str">
        <f>IF('Customer Data entry'!S362="","",'Customer Data entry'!S362)</f>
        <v/>
      </c>
      <c r="AB361" s="85" t="str">
        <f>IF('Customer Data entry'!AF362="","",'Customer Data entry'!AF362)</f>
        <v/>
      </c>
    </row>
    <row r="362" spans="2:28" x14ac:dyDescent="0.25">
      <c r="B362" s="85" t="str">
        <f>IF('Vendor Data entry'!B363="","",'Vendor Data entry'!B363)</f>
        <v/>
      </c>
      <c r="C362" s="85" t="str">
        <f>IF('Vendor Data entry'!V363="","",'Vendor Data entry'!V363)</f>
        <v/>
      </c>
      <c r="D362" s="85" t="str">
        <f>IF('Vendor Data entry'!W363="","",'Vendor Data entry'!W363)</f>
        <v/>
      </c>
      <c r="E362" s="85" t="str">
        <f>IF('Vendor Data entry'!AX363="","",'Vendor Data entry'!AX363)</f>
        <v/>
      </c>
      <c r="F362" s="85" t="str">
        <f>IF('Vendor Data entry'!AY363="","",'Vendor Data entry'!AY363)</f>
        <v/>
      </c>
      <c r="G362" s="85"/>
      <c r="H362" s="85" t="str">
        <f>IF('Vendor Data entry'!BU363="","",'Vendor Data entry'!BU363)</f>
        <v/>
      </c>
      <c r="I362" s="85" t="str">
        <f>IF('Vendor Data entry'!CE363="","",'Vendor Data entry'!CE363)</f>
        <v/>
      </c>
      <c r="J362" s="85" t="str">
        <f>IF('Vendor Data entry'!CM363="","",'Vendor Data entry'!CM363)</f>
        <v/>
      </c>
      <c r="U362" s="85" t="str">
        <f>IF('External Stak. data entry'!D363="","",'External Stak. data entry'!D363)</f>
        <v/>
      </c>
      <c r="V362" s="85" t="str">
        <f>IF('External Stak. data entry'!E363="","",'External Stak. data entry'!E363)</f>
        <v/>
      </c>
      <c r="W362" s="85" t="str">
        <f>IF('External Stak. data entry'!F363="","",'External Stak. data entry'!F363)</f>
        <v/>
      </c>
      <c r="X362" s="85" t="str">
        <f>IF('External Stak. data entry'!G363="","",'External Stak. data entry'!G363)</f>
        <v/>
      </c>
      <c r="Y362" s="85" t="str">
        <f>IF('External Stak. data entry'!T363="","",'External Stak. data entry'!T363)</f>
        <v/>
      </c>
      <c r="Z362" s="85" t="str">
        <f>IF('Customer Data entry'!J363="","",'Customer Data entry'!J363)</f>
        <v/>
      </c>
      <c r="AA362" s="85" t="str">
        <f>IF('Customer Data entry'!S363="","",'Customer Data entry'!S363)</f>
        <v/>
      </c>
      <c r="AB362" s="85" t="str">
        <f>IF('Customer Data entry'!AF363="","",'Customer Data entry'!AF363)</f>
        <v/>
      </c>
    </row>
    <row r="363" spans="2:28" x14ac:dyDescent="0.25">
      <c r="B363" s="85" t="str">
        <f>IF('Vendor Data entry'!B364="","",'Vendor Data entry'!B364)</f>
        <v/>
      </c>
      <c r="C363" s="85" t="str">
        <f>IF('Vendor Data entry'!V364="","",'Vendor Data entry'!V364)</f>
        <v/>
      </c>
      <c r="D363" s="85" t="str">
        <f>IF('Vendor Data entry'!W364="","",'Vendor Data entry'!W364)</f>
        <v/>
      </c>
      <c r="E363" s="85" t="str">
        <f>IF('Vendor Data entry'!AX364="","",'Vendor Data entry'!AX364)</f>
        <v/>
      </c>
      <c r="F363" s="85" t="str">
        <f>IF('Vendor Data entry'!AY364="","",'Vendor Data entry'!AY364)</f>
        <v/>
      </c>
      <c r="G363" s="85"/>
      <c r="H363" s="85" t="str">
        <f>IF('Vendor Data entry'!BU364="","",'Vendor Data entry'!BU364)</f>
        <v/>
      </c>
      <c r="I363" s="85" t="str">
        <f>IF('Vendor Data entry'!CE364="","",'Vendor Data entry'!CE364)</f>
        <v/>
      </c>
      <c r="J363" s="85" t="str">
        <f>IF('Vendor Data entry'!CM364="","",'Vendor Data entry'!CM364)</f>
        <v/>
      </c>
      <c r="U363" s="85" t="str">
        <f>IF('External Stak. data entry'!D364="","",'External Stak. data entry'!D364)</f>
        <v/>
      </c>
      <c r="V363" s="85" t="str">
        <f>IF('External Stak. data entry'!E364="","",'External Stak. data entry'!E364)</f>
        <v/>
      </c>
      <c r="W363" s="85" t="str">
        <f>IF('External Stak. data entry'!F364="","",'External Stak. data entry'!F364)</f>
        <v/>
      </c>
      <c r="X363" s="85" t="str">
        <f>IF('External Stak. data entry'!G364="","",'External Stak. data entry'!G364)</f>
        <v/>
      </c>
      <c r="Y363" s="85" t="str">
        <f>IF('External Stak. data entry'!T364="","",'External Stak. data entry'!T364)</f>
        <v/>
      </c>
      <c r="Z363" s="85" t="str">
        <f>IF('Customer Data entry'!J364="","",'Customer Data entry'!J364)</f>
        <v/>
      </c>
      <c r="AA363" s="85" t="str">
        <f>IF('Customer Data entry'!S364="","",'Customer Data entry'!S364)</f>
        <v/>
      </c>
      <c r="AB363" s="85" t="str">
        <f>IF('Customer Data entry'!AF364="","",'Customer Data entry'!AF364)</f>
        <v/>
      </c>
    </row>
    <row r="364" spans="2:28" x14ac:dyDescent="0.25">
      <c r="B364" s="85" t="str">
        <f>IF('Vendor Data entry'!B365="","",'Vendor Data entry'!B365)</f>
        <v/>
      </c>
      <c r="C364" s="85" t="str">
        <f>IF('Vendor Data entry'!V365="","",'Vendor Data entry'!V365)</f>
        <v/>
      </c>
      <c r="D364" s="85" t="str">
        <f>IF('Vendor Data entry'!W365="","",'Vendor Data entry'!W365)</f>
        <v/>
      </c>
      <c r="E364" s="85" t="str">
        <f>IF('Vendor Data entry'!AX365="","",'Vendor Data entry'!AX365)</f>
        <v/>
      </c>
      <c r="F364" s="85" t="str">
        <f>IF('Vendor Data entry'!AY365="","",'Vendor Data entry'!AY365)</f>
        <v/>
      </c>
      <c r="G364" s="85"/>
      <c r="H364" s="85" t="str">
        <f>IF('Vendor Data entry'!BU365="","",'Vendor Data entry'!BU365)</f>
        <v/>
      </c>
      <c r="I364" s="85" t="str">
        <f>IF('Vendor Data entry'!CE365="","",'Vendor Data entry'!CE365)</f>
        <v/>
      </c>
      <c r="J364" s="85" t="str">
        <f>IF('Vendor Data entry'!CM365="","",'Vendor Data entry'!CM365)</f>
        <v/>
      </c>
      <c r="U364" s="85" t="str">
        <f>IF('External Stak. data entry'!D365="","",'External Stak. data entry'!D365)</f>
        <v/>
      </c>
      <c r="V364" s="85" t="str">
        <f>IF('External Stak. data entry'!E365="","",'External Stak. data entry'!E365)</f>
        <v/>
      </c>
      <c r="W364" s="85" t="str">
        <f>IF('External Stak. data entry'!F365="","",'External Stak. data entry'!F365)</f>
        <v/>
      </c>
      <c r="X364" s="85" t="str">
        <f>IF('External Stak. data entry'!G365="","",'External Stak. data entry'!G365)</f>
        <v/>
      </c>
      <c r="Y364" s="85" t="str">
        <f>IF('External Stak. data entry'!T365="","",'External Stak. data entry'!T365)</f>
        <v/>
      </c>
      <c r="Z364" s="85" t="str">
        <f>IF('Customer Data entry'!J365="","",'Customer Data entry'!J365)</f>
        <v/>
      </c>
      <c r="AA364" s="85" t="str">
        <f>IF('Customer Data entry'!S365="","",'Customer Data entry'!S365)</f>
        <v/>
      </c>
      <c r="AB364" s="85" t="str">
        <f>IF('Customer Data entry'!AF365="","",'Customer Data entry'!AF365)</f>
        <v/>
      </c>
    </row>
    <row r="365" spans="2:28" x14ac:dyDescent="0.25">
      <c r="B365" s="85" t="str">
        <f>IF('Vendor Data entry'!B366="","",'Vendor Data entry'!B366)</f>
        <v/>
      </c>
      <c r="C365" s="85" t="str">
        <f>IF('Vendor Data entry'!V366="","",'Vendor Data entry'!V366)</f>
        <v/>
      </c>
      <c r="D365" s="85" t="str">
        <f>IF('Vendor Data entry'!W366="","",'Vendor Data entry'!W366)</f>
        <v/>
      </c>
      <c r="E365" s="85" t="str">
        <f>IF('Vendor Data entry'!AX366="","",'Vendor Data entry'!AX366)</f>
        <v/>
      </c>
      <c r="F365" s="85" t="str">
        <f>IF('Vendor Data entry'!AY366="","",'Vendor Data entry'!AY366)</f>
        <v/>
      </c>
      <c r="G365" s="85"/>
      <c r="H365" s="85" t="str">
        <f>IF('Vendor Data entry'!BU366="","",'Vendor Data entry'!BU366)</f>
        <v/>
      </c>
      <c r="I365" s="85" t="str">
        <f>IF('Vendor Data entry'!CE366="","",'Vendor Data entry'!CE366)</f>
        <v/>
      </c>
      <c r="J365" s="85" t="str">
        <f>IF('Vendor Data entry'!CM366="","",'Vendor Data entry'!CM366)</f>
        <v/>
      </c>
      <c r="U365" s="85" t="str">
        <f>IF('External Stak. data entry'!D366="","",'External Stak. data entry'!D366)</f>
        <v/>
      </c>
      <c r="V365" s="85" t="str">
        <f>IF('External Stak. data entry'!E366="","",'External Stak. data entry'!E366)</f>
        <v/>
      </c>
      <c r="W365" s="85" t="str">
        <f>IF('External Stak. data entry'!F366="","",'External Stak. data entry'!F366)</f>
        <v/>
      </c>
      <c r="X365" s="85" t="str">
        <f>IF('External Stak. data entry'!G366="","",'External Stak. data entry'!G366)</f>
        <v/>
      </c>
      <c r="Y365" s="85" t="str">
        <f>IF('External Stak. data entry'!T366="","",'External Stak. data entry'!T366)</f>
        <v/>
      </c>
      <c r="Z365" s="85" t="str">
        <f>IF('Customer Data entry'!J366="","",'Customer Data entry'!J366)</f>
        <v/>
      </c>
      <c r="AA365" s="85" t="str">
        <f>IF('Customer Data entry'!S366="","",'Customer Data entry'!S366)</f>
        <v/>
      </c>
      <c r="AB365" s="85" t="str">
        <f>IF('Customer Data entry'!AF366="","",'Customer Data entry'!AF366)</f>
        <v/>
      </c>
    </row>
    <row r="366" spans="2:28" x14ac:dyDescent="0.25">
      <c r="B366" s="85" t="str">
        <f>IF('Vendor Data entry'!B367="","",'Vendor Data entry'!B367)</f>
        <v/>
      </c>
      <c r="C366" s="85" t="str">
        <f>IF('Vendor Data entry'!V367="","",'Vendor Data entry'!V367)</f>
        <v/>
      </c>
      <c r="D366" s="85" t="str">
        <f>IF('Vendor Data entry'!W367="","",'Vendor Data entry'!W367)</f>
        <v/>
      </c>
      <c r="E366" s="85" t="str">
        <f>IF('Vendor Data entry'!AX367="","",'Vendor Data entry'!AX367)</f>
        <v/>
      </c>
      <c r="F366" s="85" t="str">
        <f>IF('Vendor Data entry'!AY367="","",'Vendor Data entry'!AY367)</f>
        <v/>
      </c>
      <c r="G366" s="85"/>
      <c r="H366" s="85" t="str">
        <f>IF('Vendor Data entry'!BU367="","",'Vendor Data entry'!BU367)</f>
        <v/>
      </c>
      <c r="I366" s="85" t="str">
        <f>IF('Vendor Data entry'!CE367="","",'Vendor Data entry'!CE367)</f>
        <v/>
      </c>
      <c r="J366" s="85" t="str">
        <f>IF('Vendor Data entry'!CM367="","",'Vendor Data entry'!CM367)</f>
        <v/>
      </c>
      <c r="U366" s="85" t="str">
        <f>IF('External Stak. data entry'!D367="","",'External Stak. data entry'!D367)</f>
        <v/>
      </c>
      <c r="V366" s="85" t="str">
        <f>IF('External Stak. data entry'!E367="","",'External Stak. data entry'!E367)</f>
        <v/>
      </c>
      <c r="W366" s="85" t="str">
        <f>IF('External Stak. data entry'!F367="","",'External Stak. data entry'!F367)</f>
        <v/>
      </c>
      <c r="X366" s="85" t="str">
        <f>IF('External Stak. data entry'!G367="","",'External Stak. data entry'!G367)</f>
        <v/>
      </c>
      <c r="Y366" s="85" t="str">
        <f>IF('External Stak. data entry'!T367="","",'External Stak. data entry'!T367)</f>
        <v/>
      </c>
      <c r="Z366" s="85" t="str">
        <f>IF('Customer Data entry'!J367="","",'Customer Data entry'!J367)</f>
        <v/>
      </c>
      <c r="AA366" s="85" t="str">
        <f>IF('Customer Data entry'!S367="","",'Customer Data entry'!S367)</f>
        <v/>
      </c>
      <c r="AB366" s="85" t="str">
        <f>IF('Customer Data entry'!AF367="","",'Customer Data entry'!AF367)</f>
        <v/>
      </c>
    </row>
    <row r="367" spans="2:28" x14ac:dyDescent="0.25">
      <c r="B367" s="85" t="str">
        <f>IF('Vendor Data entry'!B368="","",'Vendor Data entry'!B368)</f>
        <v/>
      </c>
      <c r="C367" s="85" t="str">
        <f>IF('Vendor Data entry'!V368="","",'Vendor Data entry'!V368)</f>
        <v/>
      </c>
      <c r="D367" s="85" t="str">
        <f>IF('Vendor Data entry'!W368="","",'Vendor Data entry'!W368)</f>
        <v/>
      </c>
      <c r="E367" s="85" t="str">
        <f>IF('Vendor Data entry'!AX368="","",'Vendor Data entry'!AX368)</f>
        <v/>
      </c>
      <c r="F367" s="85" t="str">
        <f>IF('Vendor Data entry'!AY368="","",'Vendor Data entry'!AY368)</f>
        <v/>
      </c>
      <c r="G367" s="85"/>
      <c r="H367" s="85" t="str">
        <f>IF('Vendor Data entry'!BU368="","",'Vendor Data entry'!BU368)</f>
        <v/>
      </c>
      <c r="I367" s="85" t="str">
        <f>IF('Vendor Data entry'!CE368="","",'Vendor Data entry'!CE368)</f>
        <v/>
      </c>
      <c r="J367" s="85" t="str">
        <f>IF('Vendor Data entry'!CM368="","",'Vendor Data entry'!CM368)</f>
        <v/>
      </c>
      <c r="U367" s="85" t="str">
        <f>IF('External Stak. data entry'!D368="","",'External Stak. data entry'!D368)</f>
        <v/>
      </c>
      <c r="V367" s="85" t="str">
        <f>IF('External Stak. data entry'!E368="","",'External Stak. data entry'!E368)</f>
        <v/>
      </c>
      <c r="W367" s="85" t="str">
        <f>IF('External Stak. data entry'!F368="","",'External Stak. data entry'!F368)</f>
        <v/>
      </c>
      <c r="X367" s="85" t="str">
        <f>IF('External Stak. data entry'!G368="","",'External Stak. data entry'!G368)</f>
        <v/>
      </c>
      <c r="Y367" s="85" t="str">
        <f>IF('External Stak. data entry'!T368="","",'External Stak. data entry'!T368)</f>
        <v/>
      </c>
      <c r="Z367" s="85" t="str">
        <f>IF('Customer Data entry'!J368="","",'Customer Data entry'!J368)</f>
        <v/>
      </c>
      <c r="AA367" s="85" t="str">
        <f>IF('Customer Data entry'!S368="","",'Customer Data entry'!S368)</f>
        <v/>
      </c>
      <c r="AB367" s="85" t="str">
        <f>IF('Customer Data entry'!AF368="","",'Customer Data entry'!AF368)</f>
        <v/>
      </c>
    </row>
    <row r="368" spans="2:28" x14ac:dyDescent="0.25">
      <c r="B368" s="85" t="str">
        <f>IF('Vendor Data entry'!B369="","",'Vendor Data entry'!B369)</f>
        <v/>
      </c>
      <c r="C368" s="85" t="str">
        <f>IF('Vendor Data entry'!V369="","",'Vendor Data entry'!V369)</f>
        <v/>
      </c>
      <c r="D368" s="85" t="str">
        <f>IF('Vendor Data entry'!W369="","",'Vendor Data entry'!W369)</f>
        <v/>
      </c>
      <c r="E368" s="85" t="str">
        <f>IF('Vendor Data entry'!AX369="","",'Vendor Data entry'!AX369)</f>
        <v/>
      </c>
      <c r="F368" s="85" t="str">
        <f>IF('Vendor Data entry'!AY369="","",'Vendor Data entry'!AY369)</f>
        <v/>
      </c>
      <c r="G368" s="85"/>
      <c r="H368" s="85" t="str">
        <f>IF('Vendor Data entry'!BU369="","",'Vendor Data entry'!BU369)</f>
        <v/>
      </c>
      <c r="I368" s="85" t="str">
        <f>IF('Vendor Data entry'!CE369="","",'Vendor Data entry'!CE369)</f>
        <v/>
      </c>
      <c r="J368" s="85" t="str">
        <f>IF('Vendor Data entry'!CM369="","",'Vendor Data entry'!CM369)</f>
        <v/>
      </c>
      <c r="U368" s="85" t="str">
        <f>IF('External Stak. data entry'!D369="","",'External Stak. data entry'!D369)</f>
        <v/>
      </c>
      <c r="V368" s="85" t="str">
        <f>IF('External Stak. data entry'!E369="","",'External Stak. data entry'!E369)</f>
        <v/>
      </c>
      <c r="W368" s="85" t="str">
        <f>IF('External Stak. data entry'!F369="","",'External Stak. data entry'!F369)</f>
        <v/>
      </c>
      <c r="X368" s="85" t="str">
        <f>IF('External Stak. data entry'!G369="","",'External Stak. data entry'!G369)</f>
        <v/>
      </c>
      <c r="Y368" s="85" t="str">
        <f>IF('External Stak. data entry'!T369="","",'External Stak. data entry'!T369)</f>
        <v/>
      </c>
      <c r="Z368" s="85" t="str">
        <f>IF('Customer Data entry'!J369="","",'Customer Data entry'!J369)</f>
        <v/>
      </c>
      <c r="AA368" s="85" t="str">
        <f>IF('Customer Data entry'!S369="","",'Customer Data entry'!S369)</f>
        <v/>
      </c>
      <c r="AB368" s="85" t="str">
        <f>IF('Customer Data entry'!AF369="","",'Customer Data entry'!AF369)</f>
        <v/>
      </c>
    </row>
    <row r="369" spans="2:28" x14ac:dyDescent="0.25">
      <c r="B369" s="85" t="str">
        <f>IF('Vendor Data entry'!B370="","",'Vendor Data entry'!B370)</f>
        <v/>
      </c>
      <c r="C369" s="85" t="str">
        <f>IF('Vendor Data entry'!V370="","",'Vendor Data entry'!V370)</f>
        <v/>
      </c>
      <c r="D369" s="85" t="str">
        <f>IF('Vendor Data entry'!W370="","",'Vendor Data entry'!W370)</f>
        <v/>
      </c>
      <c r="E369" s="85" t="str">
        <f>IF('Vendor Data entry'!AX370="","",'Vendor Data entry'!AX370)</f>
        <v/>
      </c>
      <c r="F369" s="85" t="str">
        <f>IF('Vendor Data entry'!AY370="","",'Vendor Data entry'!AY370)</f>
        <v/>
      </c>
      <c r="G369" s="85"/>
      <c r="H369" s="85" t="str">
        <f>IF('Vendor Data entry'!BU370="","",'Vendor Data entry'!BU370)</f>
        <v/>
      </c>
      <c r="I369" s="85" t="str">
        <f>IF('Vendor Data entry'!CE370="","",'Vendor Data entry'!CE370)</f>
        <v/>
      </c>
      <c r="J369" s="85" t="str">
        <f>IF('Vendor Data entry'!CM370="","",'Vendor Data entry'!CM370)</f>
        <v/>
      </c>
      <c r="U369" s="85" t="str">
        <f>IF('External Stak. data entry'!D370="","",'External Stak. data entry'!D370)</f>
        <v/>
      </c>
      <c r="V369" s="85" t="str">
        <f>IF('External Stak. data entry'!E370="","",'External Stak. data entry'!E370)</f>
        <v/>
      </c>
      <c r="W369" s="85" t="str">
        <f>IF('External Stak. data entry'!F370="","",'External Stak. data entry'!F370)</f>
        <v/>
      </c>
      <c r="X369" s="85" t="str">
        <f>IF('External Stak. data entry'!G370="","",'External Stak. data entry'!G370)</f>
        <v/>
      </c>
      <c r="Y369" s="85" t="str">
        <f>IF('External Stak. data entry'!T370="","",'External Stak. data entry'!T370)</f>
        <v/>
      </c>
      <c r="Z369" s="85" t="str">
        <f>IF('Customer Data entry'!J370="","",'Customer Data entry'!J370)</f>
        <v/>
      </c>
      <c r="AA369" s="85" t="str">
        <f>IF('Customer Data entry'!S370="","",'Customer Data entry'!S370)</f>
        <v/>
      </c>
      <c r="AB369" s="85" t="str">
        <f>IF('Customer Data entry'!AF370="","",'Customer Data entry'!AF370)</f>
        <v/>
      </c>
    </row>
    <row r="370" spans="2:28" x14ac:dyDescent="0.25">
      <c r="B370" s="85" t="str">
        <f>IF('Vendor Data entry'!B371="","",'Vendor Data entry'!B371)</f>
        <v/>
      </c>
      <c r="C370" s="85" t="str">
        <f>IF('Vendor Data entry'!V371="","",'Vendor Data entry'!V371)</f>
        <v/>
      </c>
      <c r="D370" s="85" t="str">
        <f>IF('Vendor Data entry'!W371="","",'Vendor Data entry'!W371)</f>
        <v/>
      </c>
      <c r="E370" s="85" t="str">
        <f>IF('Vendor Data entry'!AX371="","",'Vendor Data entry'!AX371)</f>
        <v/>
      </c>
      <c r="F370" s="85" t="str">
        <f>IF('Vendor Data entry'!AY371="","",'Vendor Data entry'!AY371)</f>
        <v/>
      </c>
      <c r="G370" s="85"/>
      <c r="H370" s="85" t="str">
        <f>IF('Vendor Data entry'!BU371="","",'Vendor Data entry'!BU371)</f>
        <v/>
      </c>
      <c r="I370" s="85" t="str">
        <f>IF('Vendor Data entry'!CE371="","",'Vendor Data entry'!CE371)</f>
        <v/>
      </c>
      <c r="J370" s="85" t="str">
        <f>IF('Vendor Data entry'!CM371="","",'Vendor Data entry'!CM371)</f>
        <v/>
      </c>
      <c r="U370" s="85" t="str">
        <f>IF('External Stak. data entry'!D371="","",'External Stak. data entry'!D371)</f>
        <v/>
      </c>
      <c r="V370" s="85" t="str">
        <f>IF('External Stak. data entry'!E371="","",'External Stak. data entry'!E371)</f>
        <v/>
      </c>
      <c r="W370" s="85" t="str">
        <f>IF('External Stak. data entry'!F371="","",'External Stak. data entry'!F371)</f>
        <v/>
      </c>
      <c r="X370" s="85" t="str">
        <f>IF('External Stak. data entry'!G371="","",'External Stak. data entry'!G371)</f>
        <v/>
      </c>
      <c r="Y370" s="85" t="str">
        <f>IF('External Stak. data entry'!T371="","",'External Stak. data entry'!T371)</f>
        <v/>
      </c>
      <c r="Z370" s="85" t="str">
        <f>IF('Customer Data entry'!J371="","",'Customer Data entry'!J371)</f>
        <v/>
      </c>
      <c r="AA370" s="85" t="str">
        <f>IF('Customer Data entry'!S371="","",'Customer Data entry'!S371)</f>
        <v/>
      </c>
      <c r="AB370" s="85" t="str">
        <f>IF('Customer Data entry'!AF371="","",'Customer Data entry'!AF371)</f>
        <v/>
      </c>
    </row>
    <row r="371" spans="2:28" x14ac:dyDescent="0.25">
      <c r="B371" s="85" t="str">
        <f>IF('Vendor Data entry'!B372="","",'Vendor Data entry'!B372)</f>
        <v/>
      </c>
      <c r="C371" s="85" t="str">
        <f>IF('Vendor Data entry'!V372="","",'Vendor Data entry'!V372)</f>
        <v/>
      </c>
      <c r="D371" s="85" t="str">
        <f>IF('Vendor Data entry'!W372="","",'Vendor Data entry'!W372)</f>
        <v/>
      </c>
      <c r="E371" s="85" t="str">
        <f>IF('Vendor Data entry'!AX372="","",'Vendor Data entry'!AX372)</f>
        <v/>
      </c>
      <c r="F371" s="85" t="str">
        <f>IF('Vendor Data entry'!AY372="","",'Vendor Data entry'!AY372)</f>
        <v/>
      </c>
      <c r="G371" s="85"/>
      <c r="H371" s="85" t="str">
        <f>IF('Vendor Data entry'!BU372="","",'Vendor Data entry'!BU372)</f>
        <v/>
      </c>
      <c r="I371" s="85" t="str">
        <f>IF('Vendor Data entry'!CE372="","",'Vendor Data entry'!CE372)</f>
        <v/>
      </c>
      <c r="J371" s="85" t="str">
        <f>IF('Vendor Data entry'!CM372="","",'Vendor Data entry'!CM372)</f>
        <v/>
      </c>
      <c r="U371" s="85" t="str">
        <f>IF('External Stak. data entry'!D372="","",'External Stak. data entry'!D372)</f>
        <v/>
      </c>
      <c r="V371" s="85" t="str">
        <f>IF('External Stak. data entry'!E372="","",'External Stak. data entry'!E372)</f>
        <v/>
      </c>
      <c r="W371" s="85" t="str">
        <f>IF('External Stak. data entry'!F372="","",'External Stak. data entry'!F372)</f>
        <v/>
      </c>
      <c r="X371" s="85" t="str">
        <f>IF('External Stak. data entry'!G372="","",'External Stak. data entry'!G372)</f>
        <v/>
      </c>
      <c r="Y371" s="85" t="str">
        <f>IF('External Stak. data entry'!T372="","",'External Stak. data entry'!T372)</f>
        <v/>
      </c>
      <c r="Z371" s="85" t="str">
        <f>IF('Customer Data entry'!J372="","",'Customer Data entry'!J372)</f>
        <v/>
      </c>
      <c r="AA371" s="85" t="str">
        <f>IF('Customer Data entry'!S372="","",'Customer Data entry'!S372)</f>
        <v/>
      </c>
      <c r="AB371" s="85" t="str">
        <f>IF('Customer Data entry'!AF372="","",'Customer Data entry'!AF372)</f>
        <v/>
      </c>
    </row>
    <row r="372" spans="2:28" x14ac:dyDescent="0.25">
      <c r="B372" s="85" t="str">
        <f>IF('Vendor Data entry'!B373="","",'Vendor Data entry'!B373)</f>
        <v/>
      </c>
      <c r="C372" s="85" t="str">
        <f>IF('Vendor Data entry'!V373="","",'Vendor Data entry'!V373)</f>
        <v/>
      </c>
      <c r="D372" s="85" t="str">
        <f>IF('Vendor Data entry'!W373="","",'Vendor Data entry'!W373)</f>
        <v/>
      </c>
      <c r="E372" s="85" t="str">
        <f>IF('Vendor Data entry'!AX373="","",'Vendor Data entry'!AX373)</f>
        <v/>
      </c>
      <c r="F372" s="85" t="str">
        <f>IF('Vendor Data entry'!AY373="","",'Vendor Data entry'!AY373)</f>
        <v/>
      </c>
      <c r="G372" s="85"/>
      <c r="H372" s="85" t="str">
        <f>IF('Vendor Data entry'!BU373="","",'Vendor Data entry'!BU373)</f>
        <v/>
      </c>
      <c r="I372" s="85" t="str">
        <f>IF('Vendor Data entry'!CE373="","",'Vendor Data entry'!CE373)</f>
        <v/>
      </c>
      <c r="J372" s="85" t="str">
        <f>IF('Vendor Data entry'!CM373="","",'Vendor Data entry'!CM373)</f>
        <v/>
      </c>
      <c r="U372" s="85" t="str">
        <f>IF('External Stak. data entry'!D373="","",'External Stak. data entry'!D373)</f>
        <v/>
      </c>
      <c r="V372" s="85" t="str">
        <f>IF('External Stak. data entry'!E373="","",'External Stak. data entry'!E373)</f>
        <v/>
      </c>
      <c r="W372" s="85" t="str">
        <f>IF('External Stak. data entry'!F373="","",'External Stak. data entry'!F373)</f>
        <v/>
      </c>
      <c r="X372" s="85" t="str">
        <f>IF('External Stak. data entry'!G373="","",'External Stak. data entry'!G373)</f>
        <v/>
      </c>
      <c r="Y372" s="85" t="str">
        <f>IF('External Stak. data entry'!T373="","",'External Stak. data entry'!T373)</f>
        <v/>
      </c>
      <c r="Z372" s="85" t="str">
        <f>IF('Customer Data entry'!J373="","",'Customer Data entry'!J373)</f>
        <v/>
      </c>
      <c r="AA372" s="85" t="str">
        <f>IF('Customer Data entry'!S373="","",'Customer Data entry'!S373)</f>
        <v/>
      </c>
      <c r="AB372" s="85" t="str">
        <f>IF('Customer Data entry'!AF373="","",'Customer Data entry'!AF373)</f>
        <v/>
      </c>
    </row>
    <row r="373" spans="2:28" x14ac:dyDescent="0.25">
      <c r="B373" s="85" t="str">
        <f>IF('Vendor Data entry'!B374="","",'Vendor Data entry'!B374)</f>
        <v/>
      </c>
      <c r="C373" s="85" t="str">
        <f>IF('Vendor Data entry'!V374="","",'Vendor Data entry'!V374)</f>
        <v/>
      </c>
      <c r="D373" s="85" t="str">
        <f>IF('Vendor Data entry'!W374="","",'Vendor Data entry'!W374)</f>
        <v/>
      </c>
      <c r="E373" s="85" t="str">
        <f>IF('Vendor Data entry'!AX374="","",'Vendor Data entry'!AX374)</f>
        <v/>
      </c>
      <c r="F373" s="85" t="str">
        <f>IF('Vendor Data entry'!AY374="","",'Vendor Data entry'!AY374)</f>
        <v/>
      </c>
      <c r="G373" s="85"/>
      <c r="H373" s="85" t="str">
        <f>IF('Vendor Data entry'!BU374="","",'Vendor Data entry'!BU374)</f>
        <v/>
      </c>
      <c r="I373" s="85" t="str">
        <f>IF('Vendor Data entry'!CE374="","",'Vendor Data entry'!CE374)</f>
        <v/>
      </c>
      <c r="J373" s="85" t="str">
        <f>IF('Vendor Data entry'!CM374="","",'Vendor Data entry'!CM374)</f>
        <v/>
      </c>
      <c r="U373" s="85" t="str">
        <f>IF('External Stak. data entry'!D374="","",'External Stak. data entry'!D374)</f>
        <v/>
      </c>
      <c r="V373" s="85" t="str">
        <f>IF('External Stak. data entry'!E374="","",'External Stak. data entry'!E374)</f>
        <v/>
      </c>
      <c r="W373" s="85" t="str">
        <f>IF('External Stak. data entry'!F374="","",'External Stak. data entry'!F374)</f>
        <v/>
      </c>
      <c r="X373" s="85" t="str">
        <f>IF('External Stak. data entry'!G374="","",'External Stak. data entry'!G374)</f>
        <v/>
      </c>
      <c r="Y373" s="85" t="str">
        <f>IF('External Stak. data entry'!T374="","",'External Stak. data entry'!T374)</f>
        <v/>
      </c>
      <c r="Z373" s="85" t="str">
        <f>IF('Customer Data entry'!J374="","",'Customer Data entry'!J374)</f>
        <v/>
      </c>
      <c r="AA373" s="85" t="str">
        <f>IF('Customer Data entry'!S374="","",'Customer Data entry'!S374)</f>
        <v/>
      </c>
      <c r="AB373" s="85" t="str">
        <f>IF('Customer Data entry'!AF374="","",'Customer Data entry'!AF374)</f>
        <v/>
      </c>
    </row>
    <row r="374" spans="2:28" x14ac:dyDescent="0.25">
      <c r="B374" s="85" t="str">
        <f>IF('Vendor Data entry'!B375="","",'Vendor Data entry'!B375)</f>
        <v/>
      </c>
      <c r="C374" s="85" t="str">
        <f>IF('Vendor Data entry'!V375="","",'Vendor Data entry'!V375)</f>
        <v/>
      </c>
      <c r="D374" s="85" t="str">
        <f>IF('Vendor Data entry'!W375="","",'Vendor Data entry'!W375)</f>
        <v/>
      </c>
      <c r="E374" s="85" t="str">
        <f>IF('Vendor Data entry'!AX375="","",'Vendor Data entry'!AX375)</f>
        <v/>
      </c>
      <c r="F374" s="85" t="str">
        <f>IF('Vendor Data entry'!AY375="","",'Vendor Data entry'!AY375)</f>
        <v/>
      </c>
      <c r="G374" s="85"/>
      <c r="H374" s="85" t="str">
        <f>IF('Vendor Data entry'!BU375="","",'Vendor Data entry'!BU375)</f>
        <v/>
      </c>
      <c r="I374" s="85" t="str">
        <f>IF('Vendor Data entry'!CE375="","",'Vendor Data entry'!CE375)</f>
        <v/>
      </c>
      <c r="J374" s="85" t="str">
        <f>IF('Vendor Data entry'!CM375="","",'Vendor Data entry'!CM375)</f>
        <v/>
      </c>
      <c r="U374" s="85" t="str">
        <f>IF('External Stak. data entry'!D375="","",'External Stak. data entry'!D375)</f>
        <v/>
      </c>
      <c r="V374" s="85" t="str">
        <f>IF('External Stak. data entry'!E375="","",'External Stak. data entry'!E375)</f>
        <v/>
      </c>
      <c r="W374" s="85" t="str">
        <f>IF('External Stak. data entry'!F375="","",'External Stak. data entry'!F375)</f>
        <v/>
      </c>
      <c r="X374" s="85" t="str">
        <f>IF('External Stak. data entry'!G375="","",'External Stak. data entry'!G375)</f>
        <v/>
      </c>
      <c r="Y374" s="85" t="str">
        <f>IF('External Stak. data entry'!T375="","",'External Stak. data entry'!T375)</f>
        <v/>
      </c>
      <c r="Z374" s="85" t="str">
        <f>IF('Customer Data entry'!J375="","",'Customer Data entry'!J375)</f>
        <v/>
      </c>
      <c r="AA374" s="85" t="str">
        <f>IF('Customer Data entry'!S375="","",'Customer Data entry'!S375)</f>
        <v/>
      </c>
      <c r="AB374" s="85" t="str">
        <f>IF('Customer Data entry'!AF375="","",'Customer Data entry'!AF375)</f>
        <v/>
      </c>
    </row>
    <row r="375" spans="2:28" x14ac:dyDescent="0.25">
      <c r="B375" s="85" t="str">
        <f>IF('Vendor Data entry'!B376="","",'Vendor Data entry'!B376)</f>
        <v/>
      </c>
      <c r="C375" s="85" t="str">
        <f>IF('Vendor Data entry'!V376="","",'Vendor Data entry'!V376)</f>
        <v/>
      </c>
      <c r="D375" s="85" t="str">
        <f>IF('Vendor Data entry'!W376="","",'Vendor Data entry'!W376)</f>
        <v/>
      </c>
      <c r="E375" s="85" t="str">
        <f>IF('Vendor Data entry'!AX376="","",'Vendor Data entry'!AX376)</f>
        <v/>
      </c>
      <c r="F375" s="85" t="str">
        <f>IF('Vendor Data entry'!AY376="","",'Vendor Data entry'!AY376)</f>
        <v/>
      </c>
      <c r="G375" s="85"/>
      <c r="H375" s="85" t="str">
        <f>IF('Vendor Data entry'!BU376="","",'Vendor Data entry'!BU376)</f>
        <v/>
      </c>
      <c r="I375" s="85" t="str">
        <f>IF('Vendor Data entry'!CE376="","",'Vendor Data entry'!CE376)</f>
        <v/>
      </c>
      <c r="J375" s="85" t="str">
        <f>IF('Vendor Data entry'!CM376="","",'Vendor Data entry'!CM376)</f>
        <v/>
      </c>
      <c r="U375" s="85" t="str">
        <f>IF('External Stak. data entry'!D376="","",'External Stak. data entry'!D376)</f>
        <v/>
      </c>
      <c r="V375" s="85" t="str">
        <f>IF('External Stak. data entry'!E376="","",'External Stak. data entry'!E376)</f>
        <v/>
      </c>
      <c r="W375" s="85" t="str">
        <f>IF('External Stak. data entry'!F376="","",'External Stak. data entry'!F376)</f>
        <v/>
      </c>
      <c r="X375" s="85" t="str">
        <f>IF('External Stak. data entry'!G376="","",'External Stak. data entry'!G376)</f>
        <v/>
      </c>
      <c r="Y375" s="85" t="str">
        <f>IF('External Stak. data entry'!T376="","",'External Stak. data entry'!T376)</f>
        <v/>
      </c>
      <c r="Z375" s="85" t="str">
        <f>IF('Customer Data entry'!J376="","",'Customer Data entry'!J376)</f>
        <v/>
      </c>
      <c r="AA375" s="85" t="str">
        <f>IF('Customer Data entry'!S376="","",'Customer Data entry'!S376)</f>
        <v/>
      </c>
      <c r="AB375" s="85" t="str">
        <f>IF('Customer Data entry'!AF376="","",'Customer Data entry'!AF376)</f>
        <v/>
      </c>
    </row>
    <row r="376" spans="2:28" x14ac:dyDescent="0.25">
      <c r="B376" s="85" t="str">
        <f>IF('Vendor Data entry'!B377="","",'Vendor Data entry'!B377)</f>
        <v/>
      </c>
      <c r="C376" s="85" t="str">
        <f>IF('Vendor Data entry'!V377="","",'Vendor Data entry'!V377)</f>
        <v/>
      </c>
      <c r="D376" s="85" t="str">
        <f>IF('Vendor Data entry'!W377="","",'Vendor Data entry'!W377)</f>
        <v/>
      </c>
      <c r="E376" s="85" t="str">
        <f>IF('Vendor Data entry'!AX377="","",'Vendor Data entry'!AX377)</f>
        <v/>
      </c>
      <c r="F376" s="85" t="str">
        <f>IF('Vendor Data entry'!AY377="","",'Vendor Data entry'!AY377)</f>
        <v/>
      </c>
      <c r="G376" s="85"/>
      <c r="H376" s="85" t="str">
        <f>IF('Vendor Data entry'!BU377="","",'Vendor Data entry'!BU377)</f>
        <v/>
      </c>
      <c r="I376" s="85" t="str">
        <f>IF('Vendor Data entry'!CE377="","",'Vendor Data entry'!CE377)</f>
        <v/>
      </c>
      <c r="J376" s="85" t="str">
        <f>IF('Vendor Data entry'!CM377="","",'Vendor Data entry'!CM377)</f>
        <v/>
      </c>
      <c r="U376" s="85" t="str">
        <f>IF('External Stak. data entry'!D377="","",'External Stak. data entry'!D377)</f>
        <v/>
      </c>
      <c r="V376" s="85" t="str">
        <f>IF('External Stak. data entry'!E377="","",'External Stak. data entry'!E377)</f>
        <v/>
      </c>
      <c r="W376" s="85" t="str">
        <f>IF('External Stak. data entry'!F377="","",'External Stak. data entry'!F377)</f>
        <v/>
      </c>
      <c r="X376" s="85" t="str">
        <f>IF('External Stak. data entry'!G377="","",'External Stak. data entry'!G377)</f>
        <v/>
      </c>
      <c r="Y376" s="85" t="str">
        <f>IF('External Stak. data entry'!T377="","",'External Stak. data entry'!T377)</f>
        <v/>
      </c>
      <c r="Z376" s="85" t="str">
        <f>IF('Customer Data entry'!J377="","",'Customer Data entry'!J377)</f>
        <v/>
      </c>
      <c r="AA376" s="85" t="str">
        <f>IF('Customer Data entry'!S377="","",'Customer Data entry'!S377)</f>
        <v/>
      </c>
      <c r="AB376" s="85" t="str">
        <f>IF('Customer Data entry'!AF377="","",'Customer Data entry'!AF377)</f>
        <v/>
      </c>
    </row>
    <row r="377" spans="2:28" x14ac:dyDescent="0.25">
      <c r="B377" s="85" t="str">
        <f>IF('Vendor Data entry'!B378="","",'Vendor Data entry'!B378)</f>
        <v/>
      </c>
      <c r="C377" s="85" t="str">
        <f>IF('Vendor Data entry'!V378="","",'Vendor Data entry'!V378)</f>
        <v/>
      </c>
      <c r="D377" s="85" t="str">
        <f>IF('Vendor Data entry'!W378="","",'Vendor Data entry'!W378)</f>
        <v/>
      </c>
      <c r="E377" s="85" t="str">
        <f>IF('Vendor Data entry'!AX378="","",'Vendor Data entry'!AX378)</f>
        <v/>
      </c>
      <c r="F377" s="85" t="str">
        <f>IF('Vendor Data entry'!AY378="","",'Vendor Data entry'!AY378)</f>
        <v/>
      </c>
      <c r="G377" s="85"/>
      <c r="H377" s="85" t="str">
        <f>IF('Vendor Data entry'!BU378="","",'Vendor Data entry'!BU378)</f>
        <v/>
      </c>
      <c r="I377" s="85" t="str">
        <f>IF('Vendor Data entry'!CE378="","",'Vendor Data entry'!CE378)</f>
        <v/>
      </c>
      <c r="J377" s="85" t="str">
        <f>IF('Vendor Data entry'!CM378="","",'Vendor Data entry'!CM378)</f>
        <v/>
      </c>
      <c r="U377" s="85" t="str">
        <f>IF('External Stak. data entry'!D378="","",'External Stak. data entry'!D378)</f>
        <v/>
      </c>
      <c r="V377" s="85" t="str">
        <f>IF('External Stak. data entry'!E378="","",'External Stak. data entry'!E378)</f>
        <v/>
      </c>
      <c r="W377" s="85" t="str">
        <f>IF('External Stak. data entry'!F378="","",'External Stak. data entry'!F378)</f>
        <v/>
      </c>
      <c r="X377" s="85" t="str">
        <f>IF('External Stak. data entry'!G378="","",'External Stak. data entry'!G378)</f>
        <v/>
      </c>
      <c r="Y377" s="85" t="str">
        <f>IF('External Stak. data entry'!T378="","",'External Stak. data entry'!T378)</f>
        <v/>
      </c>
      <c r="Z377" s="85" t="str">
        <f>IF('Customer Data entry'!J378="","",'Customer Data entry'!J378)</f>
        <v/>
      </c>
      <c r="AA377" s="85" t="str">
        <f>IF('Customer Data entry'!S378="","",'Customer Data entry'!S378)</f>
        <v/>
      </c>
      <c r="AB377" s="85" t="str">
        <f>IF('Customer Data entry'!AF378="","",'Customer Data entry'!AF378)</f>
        <v/>
      </c>
    </row>
    <row r="378" spans="2:28" x14ac:dyDescent="0.25">
      <c r="B378" s="85" t="str">
        <f>IF('Vendor Data entry'!B379="","",'Vendor Data entry'!B379)</f>
        <v/>
      </c>
      <c r="C378" s="85" t="str">
        <f>IF('Vendor Data entry'!V379="","",'Vendor Data entry'!V379)</f>
        <v/>
      </c>
      <c r="D378" s="85" t="str">
        <f>IF('Vendor Data entry'!W379="","",'Vendor Data entry'!W379)</f>
        <v/>
      </c>
      <c r="E378" s="85" t="str">
        <f>IF('Vendor Data entry'!AX379="","",'Vendor Data entry'!AX379)</f>
        <v/>
      </c>
      <c r="F378" s="85" t="str">
        <f>IF('Vendor Data entry'!AY379="","",'Vendor Data entry'!AY379)</f>
        <v/>
      </c>
      <c r="G378" s="85"/>
      <c r="H378" s="85" t="str">
        <f>IF('Vendor Data entry'!BU379="","",'Vendor Data entry'!BU379)</f>
        <v/>
      </c>
      <c r="I378" s="85" t="str">
        <f>IF('Vendor Data entry'!CE379="","",'Vendor Data entry'!CE379)</f>
        <v/>
      </c>
      <c r="J378" s="85" t="str">
        <f>IF('Vendor Data entry'!CM379="","",'Vendor Data entry'!CM379)</f>
        <v/>
      </c>
      <c r="U378" s="85" t="str">
        <f>IF('External Stak. data entry'!D379="","",'External Stak. data entry'!D379)</f>
        <v/>
      </c>
      <c r="V378" s="85" t="str">
        <f>IF('External Stak. data entry'!E379="","",'External Stak. data entry'!E379)</f>
        <v/>
      </c>
      <c r="W378" s="85" t="str">
        <f>IF('External Stak. data entry'!F379="","",'External Stak. data entry'!F379)</f>
        <v/>
      </c>
      <c r="X378" s="85" t="str">
        <f>IF('External Stak. data entry'!G379="","",'External Stak. data entry'!G379)</f>
        <v/>
      </c>
      <c r="Y378" s="85" t="str">
        <f>IF('External Stak. data entry'!T379="","",'External Stak. data entry'!T379)</f>
        <v/>
      </c>
      <c r="Z378" s="85" t="str">
        <f>IF('Customer Data entry'!J379="","",'Customer Data entry'!J379)</f>
        <v/>
      </c>
      <c r="AA378" s="85" t="str">
        <f>IF('Customer Data entry'!S379="","",'Customer Data entry'!S379)</f>
        <v/>
      </c>
      <c r="AB378" s="85" t="str">
        <f>IF('Customer Data entry'!AF379="","",'Customer Data entry'!AF379)</f>
        <v/>
      </c>
    </row>
    <row r="379" spans="2:28" x14ac:dyDescent="0.25">
      <c r="B379" s="85" t="str">
        <f>IF('Vendor Data entry'!B380="","",'Vendor Data entry'!B380)</f>
        <v/>
      </c>
      <c r="C379" s="85" t="str">
        <f>IF('Vendor Data entry'!V380="","",'Vendor Data entry'!V380)</f>
        <v/>
      </c>
      <c r="D379" s="85" t="str">
        <f>IF('Vendor Data entry'!W380="","",'Vendor Data entry'!W380)</f>
        <v/>
      </c>
      <c r="E379" s="85" t="str">
        <f>IF('Vendor Data entry'!AX380="","",'Vendor Data entry'!AX380)</f>
        <v/>
      </c>
      <c r="F379" s="85" t="str">
        <f>IF('Vendor Data entry'!AY380="","",'Vendor Data entry'!AY380)</f>
        <v/>
      </c>
      <c r="G379" s="85"/>
      <c r="H379" s="85" t="str">
        <f>IF('Vendor Data entry'!BU380="","",'Vendor Data entry'!BU380)</f>
        <v/>
      </c>
      <c r="I379" s="85" t="str">
        <f>IF('Vendor Data entry'!CE380="","",'Vendor Data entry'!CE380)</f>
        <v/>
      </c>
      <c r="J379" s="85" t="str">
        <f>IF('Vendor Data entry'!CM380="","",'Vendor Data entry'!CM380)</f>
        <v/>
      </c>
      <c r="U379" s="85" t="str">
        <f>IF('External Stak. data entry'!D380="","",'External Stak. data entry'!D380)</f>
        <v/>
      </c>
      <c r="V379" s="85" t="str">
        <f>IF('External Stak. data entry'!E380="","",'External Stak. data entry'!E380)</f>
        <v/>
      </c>
      <c r="W379" s="85" t="str">
        <f>IF('External Stak. data entry'!F380="","",'External Stak. data entry'!F380)</f>
        <v/>
      </c>
      <c r="X379" s="85" t="str">
        <f>IF('External Stak. data entry'!G380="","",'External Stak. data entry'!G380)</f>
        <v/>
      </c>
      <c r="Y379" s="85" t="str">
        <f>IF('External Stak. data entry'!T380="","",'External Stak. data entry'!T380)</f>
        <v/>
      </c>
      <c r="Z379" s="85" t="str">
        <f>IF('Customer Data entry'!J380="","",'Customer Data entry'!J380)</f>
        <v/>
      </c>
      <c r="AA379" s="85" t="str">
        <f>IF('Customer Data entry'!S380="","",'Customer Data entry'!S380)</f>
        <v/>
      </c>
      <c r="AB379" s="85" t="str">
        <f>IF('Customer Data entry'!AF380="","",'Customer Data entry'!AF380)</f>
        <v/>
      </c>
    </row>
    <row r="380" spans="2:28" x14ac:dyDescent="0.25">
      <c r="B380" s="85" t="str">
        <f>IF('Vendor Data entry'!B381="","",'Vendor Data entry'!B381)</f>
        <v/>
      </c>
      <c r="C380" s="85" t="str">
        <f>IF('Vendor Data entry'!V381="","",'Vendor Data entry'!V381)</f>
        <v/>
      </c>
      <c r="D380" s="85" t="str">
        <f>IF('Vendor Data entry'!W381="","",'Vendor Data entry'!W381)</f>
        <v/>
      </c>
      <c r="E380" s="85" t="str">
        <f>IF('Vendor Data entry'!AX381="","",'Vendor Data entry'!AX381)</f>
        <v/>
      </c>
      <c r="F380" s="85" t="str">
        <f>IF('Vendor Data entry'!AY381="","",'Vendor Data entry'!AY381)</f>
        <v/>
      </c>
      <c r="G380" s="85"/>
      <c r="H380" s="85" t="str">
        <f>IF('Vendor Data entry'!BU381="","",'Vendor Data entry'!BU381)</f>
        <v/>
      </c>
      <c r="I380" s="85" t="str">
        <f>IF('Vendor Data entry'!CE381="","",'Vendor Data entry'!CE381)</f>
        <v/>
      </c>
      <c r="J380" s="85" t="str">
        <f>IF('Vendor Data entry'!CM381="","",'Vendor Data entry'!CM381)</f>
        <v/>
      </c>
      <c r="U380" s="85" t="str">
        <f>IF('External Stak. data entry'!D381="","",'External Stak. data entry'!D381)</f>
        <v/>
      </c>
      <c r="V380" s="85" t="str">
        <f>IF('External Stak. data entry'!E381="","",'External Stak. data entry'!E381)</f>
        <v/>
      </c>
      <c r="W380" s="85" t="str">
        <f>IF('External Stak. data entry'!F381="","",'External Stak. data entry'!F381)</f>
        <v/>
      </c>
      <c r="X380" s="85" t="str">
        <f>IF('External Stak. data entry'!G381="","",'External Stak. data entry'!G381)</f>
        <v/>
      </c>
      <c r="Y380" s="85" t="str">
        <f>IF('External Stak. data entry'!T381="","",'External Stak. data entry'!T381)</f>
        <v/>
      </c>
      <c r="Z380" s="85" t="str">
        <f>IF('Customer Data entry'!J381="","",'Customer Data entry'!J381)</f>
        <v/>
      </c>
      <c r="AA380" s="85" t="str">
        <f>IF('Customer Data entry'!S381="","",'Customer Data entry'!S381)</f>
        <v/>
      </c>
      <c r="AB380" s="85" t="str">
        <f>IF('Customer Data entry'!AF381="","",'Customer Data entry'!AF381)</f>
        <v/>
      </c>
    </row>
    <row r="381" spans="2:28" x14ac:dyDescent="0.25">
      <c r="B381" s="85" t="str">
        <f>IF('Vendor Data entry'!B382="","",'Vendor Data entry'!B382)</f>
        <v/>
      </c>
      <c r="C381" s="85" t="str">
        <f>IF('Vendor Data entry'!V382="","",'Vendor Data entry'!V382)</f>
        <v/>
      </c>
      <c r="D381" s="85" t="str">
        <f>IF('Vendor Data entry'!W382="","",'Vendor Data entry'!W382)</f>
        <v/>
      </c>
      <c r="E381" s="85" t="str">
        <f>IF('Vendor Data entry'!AX382="","",'Vendor Data entry'!AX382)</f>
        <v/>
      </c>
      <c r="F381" s="85" t="str">
        <f>IF('Vendor Data entry'!AY382="","",'Vendor Data entry'!AY382)</f>
        <v/>
      </c>
      <c r="G381" s="85"/>
      <c r="H381" s="85" t="str">
        <f>IF('Vendor Data entry'!BU382="","",'Vendor Data entry'!BU382)</f>
        <v/>
      </c>
      <c r="I381" s="85" t="str">
        <f>IF('Vendor Data entry'!CE382="","",'Vendor Data entry'!CE382)</f>
        <v/>
      </c>
      <c r="J381" s="85" t="str">
        <f>IF('Vendor Data entry'!CM382="","",'Vendor Data entry'!CM382)</f>
        <v/>
      </c>
      <c r="U381" s="85" t="str">
        <f>IF('External Stak. data entry'!D382="","",'External Stak. data entry'!D382)</f>
        <v/>
      </c>
      <c r="V381" s="85" t="str">
        <f>IF('External Stak. data entry'!E382="","",'External Stak. data entry'!E382)</f>
        <v/>
      </c>
      <c r="W381" s="85" t="str">
        <f>IF('External Stak. data entry'!F382="","",'External Stak. data entry'!F382)</f>
        <v/>
      </c>
      <c r="X381" s="85" t="str">
        <f>IF('External Stak. data entry'!G382="","",'External Stak. data entry'!G382)</f>
        <v/>
      </c>
      <c r="Y381" s="85" t="str">
        <f>IF('External Stak. data entry'!T382="","",'External Stak. data entry'!T382)</f>
        <v/>
      </c>
      <c r="Z381" s="85" t="str">
        <f>IF('Customer Data entry'!J382="","",'Customer Data entry'!J382)</f>
        <v/>
      </c>
      <c r="AA381" s="85" t="str">
        <f>IF('Customer Data entry'!S382="","",'Customer Data entry'!S382)</f>
        <v/>
      </c>
      <c r="AB381" s="85" t="str">
        <f>IF('Customer Data entry'!AF382="","",'Customer Data entry'!AF382)</f>
        <v/>
      </c>
    </row>
    <row r="382" spans="2:28" x14ac:dyDescent="0.25">
      <c r="B382" s="85" t="str">
        <f>IF('Vendor Data entry'!B383="","",'Vendor Data entry'!B383)</f>
        <v/>
      </c>
      <c r="C382" s="85" t="str">
        <f>IF('Vendor Data entry'!V383="","",'Vendor Data entry'!V383)</f>
        <v/>
      </c>
      <c r="D382" s="85" t="str">
        <f>IF('Vendor Data entry'!W383="","",'Vendor Data entry'!W383)</f>
        <v/>
      </c>
      <c r="E382" s="85" t="str">
        <f>IF('Vendor Data entry'!AX383="","",'Vendor Data entry'!AX383)</f>
        <v/>
      </c>
      <c r="F382" s="85" t="str">
        <f>IF('Vendor Data entry'!AY383="","",'Vendor Data entry'!AY383)</f>
        <v/>
      </c>
      <c r="G382" s="85"/>
      <c r="H382" s="85" t="str">
        <f>IF('Vendor Data entry'!BU383="","",'Vendor Data entry'!BU383)</f>
        <v/>
      </c>
      <c r="I382" s="85" t="str">
        <f>IF('Vendor Data entry'!CE383="","",'Vendor Data entry'!CE383)</f>
        <v/>
      </c>
      <c r="J382" s="85" t="str">
        <f>IF('Vendor Data entry'!CM383="","",'Vendor Data entry'!CM383)</f>
        <v/>
      </c>
      <c r="U382" s="85" t="str">
        <f>IF('External Stak. data entry'!D383="","",'External Stak. data entry'!D383)</f>
        <v/>
      </c>
      <c r="V382" s="85" t="str">
        <f>IF('External Stak. data entry'!E383="","",'External Stak. data entry'!E383)</f>
        <v/>
      </c>
      <c r="W382" s="85" t="str">
        <f>IF('External Stak. data entry'!F383="","",'External Stak. data entry'!F383)</f>
        <v/>
      </c>
      <c r="X382" s="85" t="str">
        <f>IF('External Stak. data entry'!G383="","",'External Stak. data entry'!G383)</f>
        <v/>
      </c>
      <c r="Y382" s="85" t="str">
        <f>IF('External Stak. data entry'!T383="","",'External Stak. data entry'!T383)</f>
        <v/>
      </c>
      <c r="Z382" s="85" t="str">
        <f>IF('Customer Data entry'!J383="","",'Customer Data entry'!J383)</f>
        <v/>
      </c>
      <c r="AA382" s="85" t="str">
        <f>IF('Customer Data entry'!S383="","",'Customer Data entry'!S383)</f>
        <v/>
      </c>
      <c r="AB382" s="85" t="str">
        <f>IF('Customer Data entry'!AF383="","",'Customer Data entry'!AF383)</f>
        <v/>
      </c>
    </row>
    <row r="383" spans="2:28" x14ac:dyDescent="0.25">
      <c r="B383" s="85" t="str">
        <f>IF('Vendor Data entry'!B384="","",'Vendor Data entry'!B384)</f>
        <v/>
      </c>
      <c r="C383" s="85" t="str">
        <f>IF('Vendor Data entry'!V384="","",'Vendor Data entry'!V384)</f>
        <v/>
      </c>
      <c r="D383" s="85" t="str">
        <f>IF('Vendor Data entry'!W384="","",'Vendor Data entry'!W384)</f>
        <v/>
      </c>
      <c r="E383" s="85" t="str">
        <f>IF('Vendor Data entry'!AX384="","",'Vendor Data entry'!AX384)</f>
        <v/>
      </c>
      <c r="F383" s="85" t="str">
        <f>IF('Vendor Data entry'!AY384="","",'Vendor Data entry'!AY384)</f>
        <v/>
      </c>
      <c r="G383" s="85"/>
      <c r="H383" s="85" t="str">
        <f>IF('Vendor Data entry'!BU384="","",'Vendor Data entry'!BU384)</f>
        <v/>
      </c>
      <c r="I383" s="85" t="str">
        <f>IF('Vendor Data entry'!CE384="","",'Vendor Data entry'!CE384)</f>
        <v/>
      </c>
      <c r="J383" s="85" t="str">
        <f>IF('Vendor Data entry'!CM384="","",'Vendor Data entry'!CM384)</f>
        <v/>
      </c>
      <c r="U383" s="85" t="str">
        <f>IF('External Stak. data entry'!D384="","",'External Stak. data entry'!D384)</f>
        <v/>
      </c>
      <c r="V383" s="85" t="str">
        <f>IF('External Stak. data entry'!E384="","",'External Stak. data entry'!E384)</f>
        <v/>
      </c>
      <c r="W383" s="85" t="str">
        <f>IF('External Stak. data entry'!F384="","",'External Stak. data entry'!F384)</f>
        <v/>
      </c>
      <c r="X383" s="85" t="str">
        <f>IF('External Stak. data entry'!G384="","",'External Stak. data entry'!G384)</f>
        <v/>
      </c>
      <c r="Y383" s="85" t="str">
        <f>IF('External Stak. data entry'!T384="","",'External Stak. data entry'!T384)</f>
        <v/>
      </c>
      <c r="Z383" s="85" t="str">
        <f>IF('Customer Data entry'!J384="","",'Customer Data entry'!J384)</f>
        <v/>
      </c>
      <c r="AA383" s="85" t="str">
        <f>IF('Customer Data entry'!S384="","",'Customer Data entry'!S384)</f>
        <v/>
      </c>
      <c r="AB383" s="85" t="str">
        <f>IF('Customer Data entry'!AF384="","",'Customer Data entry'!AF384)</f>
        <v/>
      </c>
    </row>
    <row r="384" spans="2:28" x14ac:dyDescent="0.25">
      <c r="B384" s="85" t="str">
        <f>IF('Vendor Data entry'!B385="","",'Vendor Data entry'!B385)</f>
        <v/>
      </c>
      <c r="C384" s="85" t="str">
        <f>IF('Vendor Data entry'!V385="","",'Vendor Data entry'!V385)</f>
        <v/>
      </c>
      <c r="D384" s="85" t="str">
        <f>IF('Vendor Data entry'!W385="","",'Vendor Data entry'!W385)</f>
        <v/>
      </c>
      <c r="E384" s="85" t="str">
        <f>IF('Vendor Data entry'!AX385="","",'Vendor Data entry'!AX385)</f>
        <v/>
      </c>
      <c r="F384" s="85" t="str">
        <f>IF('Vendor Data entry'!AY385="","",'Vendor Data entry'!AY385)</f>
        <v/>
      </c>
      <c r="G384" s="85"/>
      <c r="H384" s="85" t="str">
        <f>IF('Vendor Data entry'!BU385="","",'Vendor Data entry'!BU385)</f>
        <v/>
      </c>
      <c r="I384" s="85" t="str">
        <f>IF('Vendor Data entry'!CE385="","",'Vendor Data entry'!CE385)</f>
        <v/>
      </c>
      <c r="J384" s="85" t="str">
        <f>IF('Vendor Data entry'!CM385="","",'Vendor Data entry'!CM385)</f>
        <v/>
      </c>
      <c r="U384" s="85" t="str">
        <f>IF('External Stak. data entry'!D385="","",'External Stak. data entry'!D385)</f>
        <v/>
      </c>
      <c r="V384" s="85" t="str">
        <f>IF('External Stak. data entry'!E385="","",'External Stak. data entry'!E385)</f>
        <v/>
      </c>
      <c r="W384" s="85" t="str">
        <f>IF('External Stak. data entry'!F385="","",'External Stak. data entry'!F385)</f>
        <v/>
      </c>
      <c r="X384" s="85" t="str">
        <f>IF('External Stak. data entry'!G385="","",'External Stak. data entry'!G385)</f>
        <v/>
      </c>
      <c r="Y384" s="85" t="str">
        <f>IF('External Stak. data entry'!T385="","",'External Stak. data entry'!T385)</f>
        <v/>
      </c>
      <c r="Z384" s="85" t="str">
        <f>IF('Customer Data entry'!J385="","",'Customer Data entry'!J385)</f>
        <v/>
      </c>
      <c r="AA384" s="85" t="str">
        <f>IF('Customer Data entry'!S385="","",'Customer Data entry'!S385)</f>
        <v/>
      </c>
      <c r="AB384" s="85" t="str">
        <f>IF('Customer Data entry'!AF385="","",'Customer Data entry'!AF385)</f>
        <v/>
      </c>
    </row>
    <row r="385" spans="2:28" x14ac:dyDescent="0.25">
      <c r="B385" s="85" t="str">
        <f>IF('Vendor Data entry'!B386="","",'Vendor Data entry'!B386)</f>
        <v/>
      </c>
      <c r="C385" s="85" t="str">
        <f>IF('Vendor Data entry'!V386="","",'Vendor Data entry'!V386)</f>
        <v/>
      </c>
      <c r="D385" s="85" t="str">
        <f>IF('Vendor Data entry'!W386="","",'Vendor Data entry'!W386)</f>
        <v/>
      </c>
      <c r="E385" s="85" t="str">
        <f>IF('Vendor Data entry'!AX386="","",'Vendor Data entry'!AX386)</f>
        <v/>
      </c>
      <c r="F385" s="85" t="str">
        <f>IF('Vendor Data entry'!AY386="","",'Vendor Data entry'!AY386)</f>
        <v/>
      </c>
      <c r="G385" s="85"/>
      <c r="H385" s="85" t="str">
        <f>IF('Vendor Data entry'!BU386="","",'Vendor Data entry'!BU386)</f>
        <v/>
      </c>
      <c r="I385" s="85" t="str">
        <f>IF('Vendor Data entry'!CE386="","",'Vendor Data entry'!CE386)</f>
        <v/>
      </c>
      <c r="J385" s="85" t="str">
        <f>IF('Vendor Data entry'!CM386="","",'Vendor Data entry'!CM386)</f>
        <v/>
      </c>
      <c r="U385" s="85" t="str">
        <f>IF('External Stak. data entry'!D386="","",'External Stak. data entry'!D386)</f>
        <v/>
      </c>
      <c r="V385" s="85" t="str">
        <f>IF('External Stak. data entry'!E386="","",'External Stak. data entry'!E386)</f>
        <v/>
      </c>
      <c r="W385" s="85" t="str">
        <f>IF('External Stak. data entry'!F386="","",'External Stak. data entry'!F386)</f>
        <v/>
      </c>
      <c r="X385" s="85" t="str">
        <f>IF('External Stak. data entry'!G386="","",'External Stak. data entry'!G386)</f>
        <v/>
      </c>
      <c r="Y385" s="85" t="str">
        <f>IF('External Stak. data entry'!T386="","",'External Stak. data entry'!T386)</f>
        <v/>
      </c>
      <c r="Z385" s="85" t="str">
        <f>IF('Customer Data entry'!J386="","",'Customer Data entry'!J386)</f>
        <v/>
      </c>
      <c r="AA385" s="85" t="str">
        <f>IF('Customer Data entry'!S386="","",'Customer Data entry'!S386)</f>
        <v/>
      </c>
      <c r="AB385" s="85" t="str">
        <f>IF('Customer Data entry'!AF386="","",'Customer Data entry'!AF386)</f>
        <v/>
      </c>
    </row>
    <row r="386" spans="2:28" x14ac:dyDescent="0.25">
      <c r="B386" s="85" t="str">
        <f>IF('Vendor Data entry'!B387="","",'Vendor Data entry'!B387)</f>
        <v/>
      </c>
      <c r="C386" s="85" t="str">
        <f>IF('Vendor Data entry'!V387="","",'Vendor Data entry'!V387)</f>
        <v/>
      </c>
      <c r="D386" s="85" t="str">
        <f>IF('Vendor Data entry'!W387="","",'Vendor Data entry'!W387)</f>
        <v/>
      </c>
      <c r="E386" s="85" t="str">
        <f>IF('Vendor Data entry'!AX387="","",'Vendor Data entry'!AX387)</f>
        <v/>
      </c>
      <c r="F386" s="85" t="str">
        <f>IF('Vendor Data entry'!AY387="","",'Vendor Data entry'!AY387)</f>
        <v/>
      </c>
      <c r="G386" s="85"/>
      <c r="H386" s="85" t="str">
        <f>IF('Vendor Data entry'!BU387="","",'Vendor Data entry'!BU387)</f>
        <v/>
      </c>
      <c r="I386" s="85" t="str">
        <f>IF('Vendor Data entry'!CE387="","",'Vendor Data entry'!CE387)</f>
        <v/>
      </c>
      <c r="J386" s="85" t="str">
        <f>IF('Vendor Data entry'!CM387="","",'Vendor Data entry'!CM387)</f>
        <v/>
      </c>
      <c r="U386" s="85" t="str">
        <f>IF('External Stak. data entry'!D387="","",'External Stak. data entry'!D387)</f>
        <v/>
      </c>
      <c r="V386" s="85" t="str">
        <f>IF('External Stak. data entry'!E387="","",'External Stak. data entry'!E387)</f>
        <v/>
      </c>
      <c r="W386" s="85" t="str">
        <f>IF('External Stak. data entry'!F387="","",'External Stak. data entry'!F387)</f>
        <v/>
      </c>
      <c r="X386" s="85" t="str">
        <f>IF('External Stak. data entry'!G387="","",'External Stak. data entry'!G387)</f>
        <v/>
      </c>
      <c r="Y386" s="85" t="str">
        <f>IF('External Stak. data entry'!T387="","",'External Stak. data entry'!T387)</f>
        <v/>
      </c>
      <c r="Z386" s="85" t="str">
        <f>IF('Customer Data entry'!J387="","",'Customer Data entry'!J387)</f>
        <v/>
      </c>
      <c r="AA386" s="85" t="str">
        <f>IF('Customer Data entry'!S387="","",'Customer Data entry'!S387)</f>
        <v/>
      </c>
      <c r="AB386" s="85" t="str">
        <f>IF('Customer Data entry'!AF387="","",'Customer Data entry'!AF387)</f>
        <v/>
      </c>
    </row>
    <row r="387" spans="2:28" x14ac:dyDescent="0.25">
      <c r="B387" s="85" t="str">
        <f>IF('Vendor Data entry'!B388="","",'Vendor Data entry'!B388)</f>
        <v/>
      </c>
      <c r="C387" s="85" t="str">
        <f>IF('Vendor Data entry'!V388="","",'Vendor Data entry'!V388)</f>
        <v/>
      </c>
      <c r="D387" s="85" t="str">
        <f>IF('Vendor Data entry'!W388="","",'Vendor Data entry'!W388)</f>
        <v/>
      </c>
      <c r="E387" s="85" t="str">
        <f>IF('Vendor Data entry'!AX388="","",'Vendor Data entry'!AX388)</f>
        <v/>
      </c>
      <c r="F387" s="85" t="str">
        <f>IF('Vendor Data entry'!AY388="","",'Vendor Data entry'!AY388)</f>
        <v/>
      </c>
      <c r="G387" s="85"/>
      <c r="H387" s="85" t="str">
        <f>IF('Vendor Data entry'!BU388="","",'Vendor Data entry'!BU388)</f>
        <v/>
      </c>
      <c r="I387" s="85" t="str">
        <f>IF('Vendor Data entry'!CE388="","",'Vendor Data entry'!CE388)</f>
        <v/>
      </c>
      <c r="J387" s="85" t="str">
        <f>IF('Vendor Data entry'!CM388="","",'Vendor Data entry'!CM388)</f>
        <v/>
      </c>
      <c r="U387" s="85" t="str">
        <f>IF('External Stak. data entry'!D388="","",'External Stak. data entry'!D388)</f>
        <v/>
      </c>
      <c r="V387" s="85" t="str">
        <f>IF('External Stak. data entry'!E388="","",'External Stak. data entry'!E388)</f>
        <v/>
      </c>
      <c r="W387" s="85" t="str">
        <f>IF('External Stak. data entry'!F388="","",'External Stak. data entry'!F388)</f>
        <v/>
      </c>
      <c r="X387" s="85" t="str">
        <f>IF('External Stak. data entry'!G388="","",'External Stak. data entry'!G388)</f>
        <v/>
      </c>
      <c r="Y387" s="85" t="str">
        <f>IF('External Stak. data entry'!T388="","",'External Stak. data entry'!T388)</f>
        <v/>
      </c>
      <c r="Z387" s="85" t="str">
        <f>IF('Customer Data entry'!J388="","",'Customer Data entry'!J388)</f>
        <v/>
      </c>
      <c r="AA387" s="85" t="str">
        <f>IF('Customer Data entry'!S388="","",'Customer Data entry'!S388)</f>
        <v/>
      </c>
      <c r="AB387" s="85" t="str">
        <f>IF('Customer Data entry'!AF388="","",'Customer Data entry'!AF388)</f>
        <v/>
      </c>
    </row>
    <row r="388" spans="2:28" x14ac:dyDescent="0.25">
      <c r="B388" s="85" t="str">
        <f>IF('Vendor Data entry'!B389="","",'Vendor Data entry'!B389)</f>
        <v/>
      </c>
      <c r="C388" s="85" t="str">
        <f>IF('Vendor Data entry'!V389="","",'Vendor Data entry'!V389)</f>
        <v/>
      </c>
      <c r="D388" s="85" t="str">
        <f>IF('Vendor Data entry'!W389="","",'Vendor Data entry'!W389)</f>
        <v/>
      </c>
      <c r="E388" s="85" t="str">
        <f>IF('Vendor Data entry'!AX389="","",'Vendor Data entry'!AX389)</f>
        <v/>
      </c>
      <c r="F388" s="85" t="str">
        <f>IF('Vendor Data entry'!AY389="","",'Vendor Data entry'!AY389)</f>
        <v/>
      </c>
      <c r="G388" s="85"/>
      <c r="H388" s="85" t="str">
        <f>IF('Vendor Data entry'!BU389="","",'Vendor Data entry'!BU389)</f>
        <v/>
      </c>
      <c r="I388" s="85" t="str">
        <f>IF('Vendor Data entry'!CE389="","",'Vendor Data entry'!CE389)</f>
        <v/>
      </c>
      <c r="J388" s="85" t="str">
        <f>IF('Vendor Data entry'!CM389="","",'Vendor Data entry'!CM389)</f>
        <v/>
      </c>
      <c r="U388" s="85" t="str">
        <f>IF('External Stak. data entry'!D389="","",'External Stak. data entry'!D389)</f>
        <v/>
      </c>
      <c r="V388" s="85" t="str">
        <f>IF('External Stak. data entry'!E389="","",'External Stak. data entry'!E389)</f>
        <v/>
      </c>
      <c r="W388" s="85" t="str">
        <f>IF('External Stak. data entry'!F389="","",'External Stak. data entry'!F389)</f>
        <v/>
      </c>
      <c r="X388" s="85" t="str">
        <f>IF('External Stak. data entry'!G389="","",'External Stak. data entry'!G389)</f>
        <v/>
      </c>
      <c r="Y388" s="85" t="str">
        <f>IF('External Stak. data entry'!T389="","",'External Stak. data entry'!T389)</f>
        <v/>
      </c>
      <c r="Z388" s="85" t="str">
        <f>IF('Customer Data entry'!J389="","",'Customer Data entry'!J389)</f>
        <v/>
      </c>
      <c r="AA388" s="85" t="str">
        <f>IF('Customer Data entry'!S389="","",'Customer Data entry'!S389)</f>
        <v/>
      </c>
      <c r="AB388" s="85" t="str">
        <f>IF('Customer Data entry'!AF389="","",'Customer Data entry'!AF389)</f>
        <v/>
      </c>
    </row>
    <row r="389" spans="2:28" x14ac:dyDescent="0.25">
      <c r="B389" s="85" t="str">
        <f>IF('Vendor Data entry'!B390="","",'Vendor Data entry'!B390)</f>
        <v/>
      </c>
      <c r="C389" s="85" t="str">
        <f>IF('Vendor Data entry'!V390="","",'Vendor Data entry'!V390)</f>
        <v/>
      </c>
      <c r="D389" s="85" t="str">
        <f>IF('Vendor Data entry'!W390="","",'Vendor Data entry'!W390)</f>
        <v/>
      </c>
      <c r="E389" s="85" t="str">
        <f>IF('Vendor Data entry'!AX390="","",'Vendor Data entry'!AX390)</f>
        <v/>
      </c>
      <c r="F389" s="85" t="str">
        <f>IF('Vendor Data entry'!AY390="","",'Vendor Data entry'!AY390)</f>
        <v/>
      </c>
      <c r="G389" s="85"/>
      <c r="H389" s="85" t="str">
        <f>IF('Vendor Data entry'!BU390="","",'Vendor Data entry'!BU390)</f>
        <v/>
      </c>
      <c r="I389" s="85" t="str">
        <f>IF('Vendor Data entry'!CE390="","",'Vendor Data entry'!CE390)</f>
        <v/>
      </c>
      <c r="J389" s="85" t="str">
        <f>IF('Vendor Data entry'!CM390="","",'Vendor Data entry'!CM390)</f>
        <v/>
      </c>
      <c r="U389" s="85" t="str">
        <f>IF('External Stak. data entry'!D390="","",'External Stak. data entry'!D390)</f>
        <v/>
      </c>
      <c r="V389" s="85" t="str">
        <f>IF('External Stak. data entry'!E390="","",'External Stak. data entry'!E390)</f>
        <v/>
      </c>
      <c r="W389" s="85" t="str">
        <f>IF('External Stak. data entry'!F390="","",'External Stak. data entry'!F390)</f>
        <v/>
      </c>
      <c r="X389" s="85" t="str">
        <f>IF('External Stak. data entry'!G390="","",'External Stak. data entry'!G390)</f>
        <v/>
      </c>
      <c r="Y389" s="85" t="str">
        <f>IF('External Stak. data entry'!T390="","",'External Stak. data entry'!T390)</f>
        <v/>
      </c>
      <c r="Z389" s="85" t="str">
        <f>IF('Customer Data entry'!J390="","",'Customer Data entry'!J390)</f>
        <v/>
      </c>
      <c r="AA389" s="85" t="str">
        <f>IF('Customer Data entry'!S390="","",'Customer Data entry'!S390)</f>
        <v/>
      </c>
      <c r="AB389" s="85" t="str">
        <f>IF('Customer Data entry'!AF390="","",'Customer Data entry'!AF390)</f>
        <v/>
      </c>
    </row>
    <row r="390" spans="2:28" x14ac:dyDescent="0.25">
      <c r="B390" s="85" t="str">
        <f>IF('Vendor Data entry'!B391="","",'Vendor Data entry'!B391)</f>
        <v/>
      </c>
      <c r="C390" s="85" t="str">
        <f>IF('Vendor Data entry'!V391="","",'Vendor Data entry'!V391)</f>
        <v/>
      </c>
      <c r="D390" s="85" t="str">
        <f>IF('Vendor Data entry'!W391="","",'Vendor Data entry'!W391)</f>
        <v/>
      </c>
      <c r="E390" s="85" t="str">
        <f>IF('Vendor Data entry'!AX391="","",'Vendor Data entry'!AX391)</f>
        <v/>
      </c>
      <c r="F390" s="85" t="str">
        <f>IF('Vendor Data entry'!AY391="","",'Vendor Data entry'!AY391)</f>
        <v/>
      </c>
      <c r="G390" s="85"/>
      <c r="H390" s="85" t="str">
        <f>IF('Vendor Data entry'!BU391="","",'Vendor Data entry'!BU391)</f>
        <v/>
      </c>
      <c r="I390" s="85" t="str">
        <f>IF('Vendor Data entry'!CE391="","",'Vendor Data entry'!CE391)</f>
        <v/>
      </c>
      <c r="J390" s="85" t="str">
        <f>IF('Vendor Data entry'!CM391="","",'Vendor Data entry'!CM391)</f>
        <v/>
      </c>
      <c r="U390" s="85" t="str">
        <f>IF('External Stak. data entry'!D391="","",'External Stak. data entry'!D391)</f>
        <v/>
      </c>
      <c r="V390" s="85" t="str">
        <f>IF('External Stak. data entry'!E391="","",'External Stak. data entry'!E391)</f>
        <v/>
      </c>
      <c r="W390" s="85" t="str">
        <f>IF('External Stak. data entry'!F391="","",'External Stak. data entry'!F391)</f>
        <v/>
      </c>
      <c r="X390" s="85" t="str">
        <f>IF('External Stak. data entry'!G391="","",'External Stak. data entry'!G391)</f>
        <v/>
      </c>
      <c r="Y390" s="85" t="str">
        <f>IF('External Stak. data entry'!T391="","",'External Stak. data entry'!T391)</f>
        <v/>
      </c>
      <c r="Z390" s="85" t="str">
        <f>IF('Customer Data entry'!J391="","",'Customer Data entry'!J391)</f>
        <v/>
      </c>
      <c r="AA390" s="85" t="str">
        <f>IF('Customer Data entry'!S391="","",'Customer Data entry'!S391)</f>
        <v/>
      </c>
      <c r="AB390" s="85" t="str">
        <f>IF('Customer Data entry'!AF391="","",'Customer Data entry'!AF391)</f>
        <v/>
      </c>
    </row>
    <row r="391" spans="2:28" x14ac:dyDescent="0.25">
      <c r="B391" s="85" t="str">
        <f>IF('Vendor Data entry'!B392="","",'Vendor Data entry'!B392)</f>
        <v/>
      </c>
      <c r="C391" s="85" t="str">
        <f>IF('Vendor Data entry'!V392="","",'Vendor Data entry'!V392)</f>
        <v/>
      </c>
      <c r="D391" s="85" t="str">
        <f>IF('Vendor Data entry'!W392="","",'Vendor Data entry'!W392)</f>
        <v/>
      </c>
      <c r="E391" s="85" t="str">
        <f>IF('Vendor Data entry'!AX392="","",'Vendor Data entry'!AX392)</f>
        <v/>
      </c>
      <c r="F391" s="85" t="str">
        <f>IF('Vendor Data entry'!AY392="","",'Vendor Data entry'!AY392)</f>
        <v/>
      </c>
      <c r="G391" s="85"/>
      <c r="H391" s="85" t="str">
        <f>IF('Vendor Data entry'!BU392="","",'Vendor Data entry'!BU392)</f>
        <v/>
      </c>
      <c r="I391" s="85" t="str">
        <f>IF('Vendor Data entry'!CE392="","",'Vendor Data entry'!CE392)</f>
        <v/>
      </c>
      <c r="J391" s="85" t="str">
        <f>IF('Vendor Data entry'!CM392="","",'Vendor Data entry'!CM392)</f>
        <v/>
      </c>
      <c r="U391" s="85" t="str">
        <f>IF('External Stak. data entry'!D392="","",'External Stak. data entry'!D392)</f>
        <v/>
      </c>
      <c r="V391" s="85" t="str">
        <f>IF('External Stak. data entry'!E392="","",'External Stak. data entry'!E392)</f>
        <v/>
      </c>
      <c r="W391" s="85" t="str">
        <f>IF('External Stak. data entry'!F392="","",'External Stak. data entry'!F392)</f>
        <v/>
      </c>
      <c r="X391" s="85" t="str">
        <f>IF('External Stak. data entry'!G392="","",'External Stak. data entry'!G392)</f>
        <v/>
      </c>
      <c r="Y391" s="85" t="str">
        <f>IF('External Stak. data entry'!T392="","",'External Stak. data entry'!T392)</f>
        <v/>
      </c>
      <c r="Z391" s="85" t="str">
        <f>IF('Customer Data entry'!J392="","",'Customer Data entry'!J392)</f>
        <v/>
      </c>
      <c r="AA391" s="85" t="str">
        <f>IF('Customer Data entry'!S392="","",'Customer Data entry'!S392)</f>
        <v/>
      </c>
      <c r="AB391" s="85" t="str">
        <f>IF('Customer Data entry'!AF392="","",'Customer Data entry'!AF392)</f>
        <v/>
      </c>
    </row>
    <row r="392" spans="2:28" x14ac:dyDescent="0.25">
      <c r="B392" s="85" t="str">
        <f>IF('Vendor Data entry'!B393="","",'Vendor Data entry'!B393)</f>
        <v/>
      </c>
      <c r="C392" s="85" t="str">
        <f>IF('Vendor Data entry'!V393="","",'Vendor Data entry'!V393)</f>
        <v/>
      </c>
      <c r="D392" s="85" t="str">
        <f>IF('Vendor Data entry'!W393="","",'Vendor Data entry'!W393)</f>
        <v/>
      </c>
      <c r="E392" s="85" t="str">
        <f>IF('Vendor Data entry'!AX393="","",'Vendor Data entry'!AX393)</f>
        <v/>
      </c>
      <c r="F392" s="85" t="str">
        <f>IF('Vendor Data entry'!AY393="","",'Vendor Data entry'!AY393)</f>
        <v/>
      </c>
      <c r="G392" s="85"/>
      <c r="H392" s="85" t="str">
        <f>IF('Vendor Data entry'!BU393="","",'Vendor Data entry'!BU393)</f>
        <v/>
      </c>
      <c r="I392" s="85" t="str">
        <f>IF('Vendor Data entry'!CE393="","",'Vendor Data entry'!CE393)</f>
        <v/>
      </c>
      <c r="J392" s="85" t="str">
        <f>IF('Vendor Data entry'!CM393="","",'Vendor Data entry'!CM393)</f>
        <v/>
      </c>
      <c r="U392" s="85" t="str">
        <f>IF('External Stak. data entry'!D393="","",'External Stak. data entry'!D393)</f>
        <v/>
      </c>
      <c r="V392" s="85" t="str">
        <f>IF('External Stak. data entry'!E393="","",'External Stak. data entry'!E393)</f>
        <v/>
      </c>
      <c r="W392" s="85" t="str">
        <f>IF('External Stak. data entry'!F393="","",'External Stak. data entry'!F393)</f>
        <v/>
      </c>
      <c r="X392" s="85" t="str">
        <f>IF('External Stak. data entry'!G393="","",'External Stak. data entry'!G393)</f>
        <v/>
      </c>
      <c r="Y392" s="85" t="str">
        <f>IF('External Stak. data entry'!T393="","",'External Stak. data entry'!T393)</f>
        <v/>
      </c>
      <c r="Z392" s="85" t="str">
        <f>IF('Customer Data entry'!J393="","",'Customer Data entry'!J393)</f>
        <v/>
      </c>
      <c r="AA392" s="85" t="str">
        <f>IF('Customer Data entry'!S393="","",'Customer Data entry'!S393)</f>
        <v/>
      </c>
      <c r="AB392" s="85" t="str">
        <f>IF('Customer Data entry'!AF393="","",'Customer Data entry'!AF393)</f>
        <v/>
      </c>
    </row>
    <row r="393" spans="2:28" x14ac:dyDescent="0.25">
      <c r="B393" s="85" t="str">
        <f>IF('Vendor Data entry'!B394="","",'Vendor Data entry'!B394)</f>
        <v/>
      </c>
      <c r="C393" s="85" t="str">
        <f>IF('Vendor Data entry'!V394="","",'Vendor Data entry'!V394)</f>
        <v/>
      </c>
      <c r="D393" s="85" t="str">
        <f>IF('Vendor Data entry'!W394="","",'Vendor Data entry'!W394)</f>
        <v/>
      </c>
      <c r="E393" s="85" t="str">
        <f>IF('Vendor Data entry'!AX394="","",'Vendor Data entry'!AX394)</f>
        <v/>
      </c>
      <c r="F393" s="85" t="str">
        <f>IF('Vendor Data entry'!AY394="","",'Vendor Data entry'!AY394)</f>
        <v/>
      </c>
      <c r="G393" s="85"/>
      <c r="H393" s="85" t="str">
        <f>IF('Vendor Data entry'!BU394="","",'Vendor Data entry'!BU394)</f>
        <v/>
      </c>
      <c r="I393" s="85" t="str">
        <f>IF('Vendor Data entry'!CE394="","",'Vendor Data entry'!CE394)</f>
        <v/>
      </c>
      <c r="J393" s="85" t="str">
        <f>IF('Vendor Data entry'!CM394="","",'Vendor Data entry'!CM394)</f>
        <v/>
      </c>
      <c r="U393" s="85" t="str">
        <f>IF('External Stak. data entry'!D394="","",'External Stak. data entry'!D394)</f>
        <v/>
      </c>
      <c r="V393" s="85" t="str">
        <f>IF('External Stak. data entry'!E394="","",'External Stak. data entry'!E394)</f>
        <v/>
      </c>
      <c r="W393" s="85" t="str">
        <f>IF('External Stak. data entry'!F394="","",'External Stak. data entry'!F394)</f>
        <v/>
      </c>
      <c r="X393" s="85" t="str">
        <f>IF('External Stak. data entry'!G394="","",'External Stak. data entry'!G394)</f>
        <v/>
      </c>
      <c r="Y393" s="85" t="str">
        <f>IF('External Stak. data entry'!T394="","",'External Stak. data entry'!T394)</f>
        <v/>
      </c>
      <c r="Z393" s="85" t="str">
        <f>IF('Customer Data entry'!J394="","",'Customer Data entry'!J394)</f>
        <v/>
      </c>
      <c r="AA393" s="85" t="str">
        <f>IF('Customer Data entry'!S394="","",'Customer Data entry'!S394)</f>
        <v/>
      </c>
      <c r="AB393" s="85" t="str">
        <f>IF('Customer Data entry'!AF394="","",'Customer Data entry'!AF394)</f>
        <v/>
      </c>
    </row>
    <row r="394" spans="2:28" x14ac:dyDescent="0.25">
      <c r="B394" s="85" t="str">
        <f>IF('Vendor Data entry'!B395="","",'Vendor Data entry'!B395)</f>
        <v/>
      </c>
      <c r="C394" s="85" t="str">
        <f>IF('Vendor Data entry'!V395="","",'Vendor Data entry'!V395)</f>
        <v/>
      </c>
      <c r="D394" s="85" t="str">
        <f>IF('Vendor Data entry'!W395="","",'Vendor Data entry'!W395)</f>
        <v/>
      </c>
      <c r="E394" s="85" t="str">
        <f>IF('Vendor Data entry'!AX395="","",'Vendor Data entry'!AX395)</f>
        <v/>
      </c>
      <c r="F394" s="85" t="str">
        <f>IF('Vendor Data entry'!AY395="","",'Vendor Data entry'!AY395)</f>
        <v/>
      </c>
      <c r="G394" s="85"/>
      <c r="H394" s="85" t="str">
        <f>IF('Vendor Data entry'!BU395="","",'Vendor Data entry'!BU395)</f>
        <v/>
      </c>
      <c r="I394" s="85" t="str">
        <f>IF('Vendor Data entry'!CE395="","",'Vendor Data entry'!CE395)</f>
        <v/>
      </c>
      <c r="J394" s="85" t="str">
        <f>IF('Vendor Data entry'!CM395="","",'Vendor Data entry'!CM395)</f>
        <v/>
      </c>
      <c r="U394" s="85" t="str">
        <f>IF('External Stak. data entry'!D395="","",'External Stak. data entry'!D395)</f>
        <v/>
      </c>
      <c r="V394" s="85" t="str">
        <f>IF('External Stak. data entry'!E395="","",'External Stak. data entry'!E395)</f>
        <v/>
      </c>
      <c r="W394" s="85" t="str">
        <f>IF('External Stak. data entry'!F395="","",'External Stak. data entry'!F395)</f>
        <v/>
      </c>
      <c r="X394" s="85" t="str">
        <f>IF('External Stak. data entry'!G395="","",'External Stak. data entry'!G395)</f>
        <v/>
      </c>
      <c r="Y394" s="85" t="str">
        <f>IF('External Stak. data entry'!T395="","",'External Stak. data entry'!T395)</f>
        <v/>
      </c>
      <c r="Z394" s="85" t="str">
        <f>IF('Customer Data entry'!J395="","",'Customer Data entry'!J395)</f>
        <v/>
      </c>
      <c r="AA394" s="85" t="str">
        <f>IF('Customer Data entry'!S395="","",'Customer Data entry'!S395)</f>
        <v/>
      </c>
      <c r="AB394" s="85" t="str">
        <f>IF('Customer Data entry'!AF395="","",'Customer Data entry'!AF395)</f>
        <v/>
      </c>
    </row>
    <row r="395" spans="2:28" x14ac:dyDescent="0.25">
      <c r="B395" s="85" t="str">
        <f>IF('Vendor Data entry'!B396="","",'Vendor Data entry'!B396)</f>
        <v/>
      </c>
      <c r="C395" s="85" t="str">
        <f>IF('Vendor Data entry'!V396="","",'Vendor Data entry'!V396)</f>
        <v/>
      </c>
      <c r="D395" s="85" t="str">
        <f>IF('Vendor Data entry'!W396="","",'Vendor Data entry'!W396)</f>
        <v/>
      </c>
      <c r="E395" s="85" t="str">
        <f>IF('Vendor Data entry'!AX396="","",'Vendor Data entry'!AX396)</f>
        <v/>
      </c>
      <c r="F395" s="85" t="str">
        <f>IF('Vendor Data entry'!AY396="","",'Vendor Data entry'!AY396)</f>
        <v/>
      </c>
      <c r="G395" s="85"/>
      <c r="H395" s="85" t="str">
        <f>IF('Vendor Data entry'!BU396="","",'Vendor Data entry'!BU396)</f>
        <v/>
      </c>
      <c r="I395" s="85" t="str">
        <f>IF('Vendor Data entry'!CE396="","",'Vendor Data entry'!CE396)</f>
        <v/>
      </c>
      <c r="J395" s="85" t="str">
        <f>IF('Vendor Data entry'!CM396="","",'Vendor Data entry'!CM396)</f>
        <v/>
      </c>
      <c r="U395" s="85" t="str">
        <f>IF('External Stak. data entry'!D396="","",'External Stak. data entry'!D396)</f>
        <v/>
      </c>
      <c r="V395" s="85" t="str">
        <f>IF('External Stak. data entry'!E396="","",'External Stak. data entry'!E396)</f>
        <v/>
      </c>
      <c r="W395" s="85" t="str">
        <f>IF('External Stak. data entry'!F396="","",'External Stak. data entry'!F396)</f>
        <v/>
      </c>
      <c r="X395" s="85" t="str">
        <f>IF('External Stak. data entry'!G396="","",'External Stak. data entry'!G396)</f>
        <v/>
      </c>
      <c r="Y395" s="85" t="str">
        <f>IF('External Stak. data entry'!T396="","",'External Stak. data entry'!T396)</f>
        <v/>
      </c>
      <c r="Z395" s="85" t="str">
        <f>IF('Customer Data entry'!J396="","",'Customer Data entry'!J396)</f>
        <v/>
      </c>
      <c r="AA395" s="85" t="str">
        <f>IF('Customer Data entry'!S396="","",'Customer Data entry'!S396)</f>
        <v/>
      </c>
      <c r="AB395" s="85" t="str">
        <f>IF('Customer Data entry'!AF396="","",'Customer Data entry'!AF396)</f>
        <v/>
      </c>
    </row>
    <row r="396" spans="2:28" x14ac:dyDescent="0.25">
      <c r="B396" s="85" t="str">
        <f>IF('Vendor Data entry'!B397="","",'Vendor Data entry'!B397)</f>
        <v/>
      </c>
      <c r="C396" s="85" t="str">
        <f>IF('Vendor Data entry'!V397="","",'Vendor Data entry'!V397)</f>
        <v/>
      </c>
      <c r="D396" s="85" t="str">
        <f>IF('Vendor Data entry'!W397="","",'Vendor Data entry'!W397)</f>
        <v/>
      </c>
      <c r="E396" s="85" t="str">
        <f>IF('Vendor Data entry'!AX397="","",'Vendor Data entry'!AX397)</f>
        <v/>
      </c>
      <c r="F396" s="85" t="str">
        <f>IF('Vendor Data entry'!AY397="","",'Vendor Data entry'!AY397)</f>
        <v/>
      </c>
      <c r="G396" s="85"/>
      <c r="H396" s="85" t="str">
        <f>IF('Vendor Data entry'!BU397="","",'Vendor Data entry'!BU397)</f>
        <v/>
      </c>
      <c r="I396" s="85" t="str">
        <f>IF('Vendor Data entry'!CE397="","",'Vendor Data entry'!CE397)</f>
        <v/>
      </c>
      <c r="J396" s="85" t="str">
        <f>IF('Vendor Data entry'!CM397="","",'Vendor Data entry'!CM397)</f>
        <v/>
      </c>
      <c r="U396" s="85" t="str">
        <f>IF('External Stak. data entry'!D397="","",'External Stak. data entry'!D397)</f>
        <v/>
      </c>
      <c r="V396" s="85" t="str">
        <f>IF('External Stak. data entry'!E397="","",'External Stak. data entry'!E397)</f>
        <v/>
      </c>
      <c r="W396" s="85" t="str">
        <f>IF('External Stak. data entry'!F397="","",'External Stak. data entry'!F397)</f>
        <v/>
      </c>
      <c r="X396" s="85" t="str">
        <f>IF('External Stak. data entry'!G397="","",'External Stak. data entry'!G397)</f>
        <v/>
      </c>
      <c r="Y396" s="85" t="str">
        <f>IF('External Stak. data entry'!T397="","",'External Stak. data entry'!T397)</f>
        <v/>
      </c>
      <c r="Z396" s="85" t="str">
        <f>IF('Customer Data entry'!J397="","",'Customer Data entry'!J397)</f>
        <v/>
      </c>
      <c r="AA396" s="85" t="str">
        <f>IF('Customer Data entry'!S397="","",'Customer Data entry'!S397)</f>
        <v/>
      </c>
      <c r="AB396" s="85" t="str">
        <f>IF('Customer Data entry'!AF397="","",'Customer Data entry'!AF397)</f>
        <v/>
      </c>
    </row>
    <row r="397" spans="2:28" x14ac:dyDescent="0.25">
      <c r="B397" s="85" t="str">
        <f>IF('Vendor Data entry'!B398="","",'Vendor Data entry'!B398)</f>
        <v/>
      </c>
      <c r="C397" s="85" t="str">
        <f>IF('Vendor Data entry'!V398="","",'Vendor Data entry'!V398)</f>
        <v/>
      </c>
      <c r="D397" s="85" t="str">
        <f>IF('Vendor Data entry'!W398="","",'Vendor Data entry'!W398)</f>
        <v/>
      </c>
      <c r="E397" s="85" t="str">
        <f>IF('Vendor Data entry'!AX398="","",'Vendor Data entry'!AX398)</f>
        <v/>
      </c>
      <c r="F397" s="85" t="str">
        <f>IF('Vendor Data entry'!AY398="","",'Vendor Data entry'!AY398)</f>
        <v/>
      </c>
      <c r="G397" s="85"/>
      <c r="H397" s="85" t="str">
        <f>IF('Vendor Data entry'!BU398="","",'Vendor Data entry'!BU398)</f>
        <v/>
      </c>
      <c r="I397" s="85" t="str">
        <f>IF('Vendor Data entry'!CE398="","",'Vendor Data entry'!CE398)</f>
        <v/>
      </c>
      <c r="J397" s="85" t="str">
        <f>IF('Vendor Data entry'!CM398="","",'Vendor Data entry'!CM398)</f>
        <v/>
      </c>
      <c r="U397" s="85" t="str">
        <f>IF('External Stak. data entry'!D398="","",'External Stak. data entry'!D398)</f>
        <v/>
      </c>
      <c r="V397" s="85" t="str">
        <f>IF('External Stak. data entry'!E398="","",'External Stak. data entry'!E398)</f>
        <v/>
      </c>
      <c r="W397" s="85" t="str">
        <f>IF('External Stak. data entry'!F398="","",'External Stak. data entry'!F398)</f>
        <v/>
      </c>
      <c r="X397" s="85" t="str">
        <f>IF('External Stak. data entry'!G398="","",'External Stak. data entry'!G398)</f>
        <v/>
      </c>
      <c r="Y397" s="85" t="str">
        <f>IF('External Stak. data entry'!T398="","",'External Stak. data entry'!T398)</f>
        <v/>
      </c>
      <c r="Z397" s="85" t="str">
        <f>IF('Customer Data entry'!J398="","",'Customer Data entry'!J398)</f>
        <v/>
      </c>
      <c r="AA397" s="85" t="str">
        <f>IF('Customer Data entry'!S398="","",'Customer Data entry'!S398)</f>
        <v/>
      </c>
      <c r="AB397" s="85" t="str">
        <f>IF('Customer Data entry'!AF398="","",'Customer Data entry'!AF398)</f>
        <v/>
      </c>
    </row>
    <row r="398" spans="2:28" x14ac:dyDescent="0.25">
      <c r="B398" s="85" t="str">
        <f>IF('Vendor Data entry'!B399="","",'Vendor Data entry'!B399)</f>
        <v/>
      </c>
      <c r="C398" s="85" t="str">
        <f>IF('Vendor Data entry'!V399="","",'Vendor Data entry'!V399)</f>
        <v/>
      </c>
      <c r="D398" s="85" t="str">
        <f>IF('Vendor Data entry'!W399="","",'Vendor Data entry'!W399)</f>
        <v/>
      </c>
      <c r="E398" s="85" t="str">
        <f>IF('Vendor Data entry'!AX399="","",'Vendor Data entry'!AX399)</f>
        <v/>
      </c>
      <c r="F398" s="85" t="str">
        <f>IF('Vendor Data entry'!AY399="","",'Vendor Data entry'!AY399)</f>
        <v/>
      </c>
      <c r="G398" s="85"/>
      <c r="H398" s="85" t="str">
        <f>IF('Vendor Data entry'!BU399="","",'Vendor Data entry'!BU399)</f>
        <v/>
      </c>
      <c r="I398" s="85" t="str">
        <f>IF('Vendor Data entry'!CE399="","",'Vendor Data entry'!CE399)</f>
        <v/>
      </c>
      <c r="J398" s="85" t="str">
        <f>IF('Vendor Data entry'!CM399="","",'Vendor Data entry'!CM399)</f>
        <v/>
      </c>
      <c r="U398" s="85" t="str">
        <f>IF('External Stak. data entry'!D399="","",'External Stak. data entry'!D399)</f>
        <v/>
      </c>
      <c r="V398" s="85" t="str">
        <f>IF('External Stak. data entry'!E399="","",'External Stak. data entry'!E399)</f>
        <v/>
      </c>
      <c r="W398" s="85" t="str">
        <f>IF('External Stak. data entry'!F399="","",'External Stak. data entry'!F399)</f>
        <v/>
      </c>
      <c r="X398" s="85" t="str">
        <f>IF('External Stak. data entry'!G399="","",'External Stak. data entry'!G399)</f>
        <v/>
      </c>
      <c r="Y398" s="85" t="str">
        <f>IF('External Stak. data entry'!T399="","",'External Stak. data entry'!T399)</f>
        <v/>
      </c>
      <c r="Z398" s="85" t="str">
        <f>IF('Customer Data entry'!J399="","",'Customer Data entry'!J399)</f>
        <v/>
      </c>
      <c r="AA398" s="85" t="str">
        <f>IF('Customer Data entry'!S399="","",'Customer Data entry'!S399)</f>
        <v/>
      </c>
      <c r="AB398" s="85" t="str">
        <f>IF('Customer Data entry'!AF399="","",'Customer Data entry'!AF399)</f>
        <v/>
      </c>
    </row>
    <row r="399" spans="2:28" x14ac:dyDescent="0.25">
      <c r="B399" s="85" t="str">
        <f>IF('Vendor Data entry'!B400="","",'Vendor Data entry'!B400)</f>
        <v/>
      </c>
      <c r="C399" s="85" t="str">
        <f>IF('Vendor Data entry'!V400="","",'Vendor Data entry'!V400)</f>
        <v/>
      </c>
      <c r="D399" s="85" t="str">
        <f>IF('Vendor Data entry'!W400="","",'Vendor Data entry'!W400)</f>
        <v/>
      </c>
      <c r="E399" s="85" t="str">
        <f>IF('Vendor Data entry'!AX400="","",'Vendor Data entry'!AX400)</f>
        <v/>
      </c>
      <c r="F399" s="85" t="str">
        <f>IF('Vendor Data entry'!AY400="","",'Vendor Data entry'!AY400)</f>
        <v/>
      </c>
      <c r="G399" s="85"/>
      <c r="H399" s="85" t="str">
        <f>IF('Vendor Data entry'!BU400="","",'Vendor Data entry'!BU400)</f>
        <v/>
      </c>
      <c r="I399" s="85" t="str">
        <f>IF('Vendor Data entry'!CE400="","",'Vendor Data entry'!CE400)</f>
        <v/>
      </c>
      <c r="J399" s="85" t="str">
        <f>IF('Vendor Data entry'!CM400="","",'Vendor Data entry'!CM400)</f>
        <v/>
      </c>
      <c r="U399" s="85" t="str">
        <f>IF('External Stak. data entry'!D400="","",'External Stak. data entry'!D400)</f>
        <v/>
      </c>
      <c r="V399" s="85" t="str">
        <f>IF('External Stak. data entry'!E400="","",'External Stak. data entry'!E400)</f>
        <v/>
      </c>
      <c r="W399" s="85" t="str">
        <f>IF('External Stak. data entry'!F400="","",'External Stak. data entry'!F400)</f>
        <v/>
      </c>
      <c r="X399" s="85" t="str">
        <f>IF('External Stak. data entry'!G400="","",'External Stak. data entry'!G400)</f>
        <v/>
      </c>
      <c r="Y399" s="85" t="str">
        <f>IF('External Stak. data entry'!T400="","",'External Stak. data entry'!T400)</f>
        <v/>
      </c>
      <c r="Z399" s="85" t="str">
        <f>IF('Customer Data entry'!J400="","",'Customer Data entry'!J400)</f>
        <v/>
      </c>
      <c r="AA399" s="85" t="str">
        <f>IF('Customer Data entry'!S400="","",'Customer Data entry'!S400)</f>
        <v/>
      </c>
      <c r="AB399" s="85" t="str">
        <f>IF('Customer Data entry'!AF400="","",'Customer Data entry'!AF400)</f>
        <v/>
      </c>
    </row>
    <row r="400" spans="2:28" x14ac:dyDescent="0.25">
      <c r="B400" s="85" t="str">
        <f>IF('Vendor Data entry'!B401="","",'Vendor Data entry'!B401)</f>
        <v/>
      </c>
      <c r="C400" s="85" t="str">
        <f>IF('Vendor Data entry'!V401="","",'Vendor Data entry'!V401)</f>
        <v/>
      </c>
      <c r="D400" s="85" t="str">
        <f>IF('Vendor Data entry'!W401="","",'Vendor Data entry'!W401)</f>
        <v/>
      </c>
      <c r="E400" s="85" t="str">
        <f>IF('Vendor Data entry'!AX401="","",'Vendor Data entry'!AX401)</f>
        <v/>
      </c>
      <c r="F400" s="85" t="str">
        <f>IF('Vendor Data entry'!AY401="","",'Vendor Data entry'!AY401)</f>
        <v/>
      </c>
      <c r="G400" s="85"/>
      <c r="H400" s="85" t="str">
        <f>IF('Vendor Data entry'!BU401="","",'Vendor Data entry'!BU401)</f>
        <v/>
      </c>
      <c r="I400" s="85" t="str">
        <f>IF('Vendor Data entry'!CE401="","",'Vendor Data entry'!CE401)</f>
        <v/>
      </c>
      <c r="J400" s="85" t="str">
        <f>IF('Vendor Data entry'!CM401="","",'Vendor Data entry'!CM401)</f>
        <v/>
      </c>
      <c r="U400" s="85" t="str">
        <f>IF('External Stak. data entry'!D401="","",'External Stak. data entry'!D401)</f>
        <v/>
      </c>
      <c r="V400" s="85" t="str">
        <f>IF('External Stak. data entry'!E401="","",'External Stak. data entry'!E401)</f>
        <v/>
      </c>
      <c r="W400" s="85" t="str">
        <f>IF('External Stak. data entry'!F401="","",'External Stak. data entry'!F401)</f>
        <v/>
      </c>
      <c r="X400" s="85" t="str">
        <f>IF('External Stak. data entry'!G401="","",'External Stak. data entry'!G401)</f>
        <v/>
      </c>
      <c r="Y400" s="85" t="str">
        <f>IF('External Stak. data entry'!T401="","",'External Stak. data entry'!T401)</f>
        <v/>
      </c>
      <c r="Z400" s="85" t="str">
        <f>IF('Customer Data entry'!J401="","",'Customer Data entry'!J401)</f>
        <v/>
      </c>
      <c r="AA400" s="85" t="str">
        <f>IF('Customer Data entry'!S401="","",'Customer Data entry'!S401)</f>
        <v/>
      </c>
      <c r="AB400" s="85" t="str">
        <f>IF('Customer Data entry'!AF401="","",'Customer Data entry'!AF401)</f>
        <v/>
      </c>
    </row>
    <row r="401" spans="2:28" x14ac:dyDescent="0.25">
      <c r="B401" s="85" t="str">
        <f>IF('Vendor Data entry'!B402="","",'Vendor Data entry'!B402)</f>
        <v/>
      </c>
      <c r="C401" s="85" t="str">
        <f>IF('Vendor Data entry'!V402="","",'Vendor Data entry'!V402)</f>
        <v/>
      </c>
      <c r="D401" s="85" t="str">
        <f>IF('Vendor Data entry'!W402="","",'Vendor Data entry'!W402)</f>
        <v/>
      </c>
      <c r="E401" s="85" t="str">
        <f>IF('Vendor Data entry'!AX402="","",'Vendor Data entry'!AX402)</f>
        <v/>
      </c>
      <c r="F401" s="85" t="str">
        <f>IF('Vendor Data entry'!AY402="","",'Vendor Data entry'!AY402)</f>
        <v/>
      </c>
      <c r="G401" s="85"/>
      <c r="H401" s="85" t="str">
        <f>IF('Vendor Data entry'!BU402="","",'Vendor Data entry'!BU402)</f>
        <v/>
      </c>
      <c r="I401" s="85" t="str">
        <f>IF('Vendor Data entry'!CE402="","",'Vendor Data entry'!CE402)</f>
        <v/>
      </c>
      <c r="J401" s="85" t="str">
        <f>IF('Vendor Data entry'!CM402="","",'Vendor Data entry'!CM402)</f>
        <v/>
      </c>
      <c r="U401" s="85" t="str">
        <f>IF('External Stak. data entry'!D402="","",'External Stak. data entry'!D402)</f>
        <v/>
      </c>
      <c r="V401" s="85" t="str">
        <f>IF('External Stak. data entry'!E402="","",'External Stak. data entry'!E402)</f>
        <v/>
      </c>
      <c r="W401" s="85" t="str">
        <f>IF('External Stak. data entry'!F402="","",'External Stak. data entry'!F402)</f>
        <v/>
      </c>
      <c r="X401" s="85" t="str">
        <f>IF('External Stak. data entry'!G402="","",'External Stak. data entry'!G402)</f>
        <v/>
      </c>
      <c r="Y401" s="85" t="str">
        <f>IF('External Stak. data entry'!T402="","",'External Stak. data entry'!T402)</f>
        <v/>
      </c>
      <c r="Z401" s="85" t="str">
        <f>IF('Customer Data entry'!J402="","",'Customer Data entry'!J402)</f>
        <v/>
      </c>
      <c r="AA401" s="85" t="str">
        <f>IF('Customer Data entry'!S402="","",'Customer Data entry'!S402)</f>
        <v/>
      </c>
      <c r="AB401" s="85" t="str">
        <f>IF('Customer Data entry'!AF402="","",'Customer Data entry'!AF402)</f>
        <v/>
      </c>
    </row>
    <row r="402" spans="2:28" x14ac:dyDescent="0.25">
      <c r="B402" s="85" t="str">
        <f>IF('Vendor Data entry'!B403="","",'Vendor Data entry'!B403)</f>
        <v/>
      </c>
      <c r="C402" s="85" t="str">
        <f>IF('Vendor Data entry'!V403="","",'Vendor Data entry'!V403)</f>
        <v/>
      </c>
      <c r="D402" s="85" t="str">
        <f>IF('Vendor Data entry'!W403="","",'Vendor Data entry'!W403)</f>
        <v/>
      </c>
      <c r="E402" s="85" t="str">
        <f>IF('Vendor Data entry'!AX403="","",'Vendor Data entry'!AX403)</f>
        <v/>
      </c>
      <c r="F402" s="85" t="str">
        <f>IF('Vendor Data entry'!AY403="","",'Vendor Data entry'!AY403)</f>
        <v/>
      </c>
      <c r="G402" s="85"/>
      <c r="H402" s="85" t="str">
        <f>IF('Vendor Data entry'!BU403="","",'Vendor Data entry'!BU403)</f>
        <v/>
      </c>
      <c r="I402" s="85" t="str">
        <f>IF('Vendor Data entry'!CE403="","",'Vendor Data entry'!CE403)</f>
        <v/>
      </c>
      <c r="J402" s="85" t="str">
        <f>IF('Vendor Data entry'!CM403="","",'Vendor Data entry'!CM403)</f>
        <v/>
      </c>
      <c r="U402" s="85" t="str">
        <f>IF('External Stak. data entry'!D403="","",'External Stak. data entry'!D403)</f>
        <v/>
      </c>
      <c r="V402" s="85" t="str">
        <f>IF('External Stak. data entry'!E403="","",'External Stak. data entry'!E403)</f>
        <v/>
      </c>
      <c r="W402" s="85" t="str">
        <f>IF('External Stak. data entry'!F403="","",'External Stak. data entry'!F403)</f>
        <v/>
      </c>
      <c r="X402" s="85" t="str">
        <f>IF('External Stak. data entry'!G403="","",'External Stak. data entry'!G403)</f>
        <v/>
      </c>
      <c r="Y402" s="85" t="str">
        <f>IF('External Stak. data entry'!T403="","",'External Stak. data entry'!T403)</f>
        <v/>
      </c>
      <c r="Z402" s="85" t="str">
        <f>IF('Customer Data entry'!J403="","",'Customer Data entry'!J403)</f>
        <v/>
      </c>
      <c r="AA402" s="85" t="str">
        <f>IF('Customer Data entry'!S403="","",'Customer Data entry'!S403)</f>
        <v/>
      </c>
      <c r="AB402" s="85" t="str">
        <f>IF('Customer Data entry'!AF403="","",'Customer Data entry'!AF403)</f>
        <v/>
      </c>
    </row>
    <row r="403" spans="2:28" x14ac:dyDescent="0.25">
      <c r="B403" s="85" t="str">
        <f>IF('Vendor Data entry'!B404="","",'Vendor Data entry'!B404)</f>
        <v/>
      </c>
      <c r="C403" s="85" t="str">
        <f>IF('Vendor Data entry'!V404="","",'Vendor Data entry'!V404)</f>
        <v/>
      </c>
      <c r="D403" s="85" t="str">
        <f>IF('Vendor Data entry'!W404="","",'Vendor Data entry'!W404)</f>
        <v/>
      </c>
      <c r="E403" s="85" t="str">
        <f>IF('Vendor Data entry'!AX404="","",'Vendor Data entry'!AX404)</f>
        <v/>
      </c>
      <c r="F403" s="85" t="str">
        <f>IF('Vendor Data entry'!AY404="","",'Vendor Data entry'!AY404)</f>
        <v/>
      </c>
      <c r="G403" s="85"/>
      <c r="H403" s="85" t="str">
        <f>IF('Vendor Data entry'!BU404="","",'Vendor Data entry'!BU404)</f>
        <v/>
      </c>
      <c r="I403" s="85" t="str">
        <f>IF('Vendor Data entry'!CE404="","",'Vendor Data entry'!CE404)</f>
        <v/>
      </c>
      <c r="J403" s="85" t="str">
        <f>IF('Vendor Data entry'!CM404="","",'Vendor Data entry'!CM404)</f>
        <v/>
      </c>
      <c r="U403" s="85" t="str">
        <f>IF('External Stak. data entry'!D404="","",'External Stak. data entry'!D404)</f>
        <v/>
      </c>
      <c r="V403" s="85" t="str">
        <f>IF('External Stak. data entry'!E404="","",'External Stak. data entry'!E404)</f>
        <v/>
      </c>
      <c r="W403" s="85" t="str">
        <f>IF('External Stak. data entry'!F404="","",'External Stak. data entry'!F404)</f>
        <v/>
      </c>
      <c r="X403" s="85" t="str">
        <f>IF('External Stak. data entry'!G404="","",'External Stak. data entry'!G404)</f>
        <v/>
      </c>
      <c r="Y403" s="85" t="str">
        <f>IF('External Stak. data entry'!T404="","",'External Stak. data entry'!T404)</f>
        <v/>
      </c>
      <c r="Z403" s="85" t="str">
        <f>IF('Customer Data entry'!J404="","",'Customer Data entry'!J404)</f>
        <v/>
      </c>
      <c r="AA403" s="85" t="str">
        <f>IF('Customer Data entry'!S404="","",'Customer Data entry'!S404)</f>
        <v/>
      </c>
      <c r="AB403" s="85" t="str">
        <f>IF('Customer Data entry'!AF404="","",'Customer Data entry'!AF404)</f>
        <v/>
      </c>
    </row>
    <row r="404" spans="2:28" x14ac:dyDescent="0.25">
      <c r="B404" s="85" t="str">
        <f>IF('Vendor Data entry'!B405="","",'Vendor Data entry'!B405)</f>
        <v/>
      </c>
      <c r="C404" s="85" t="str">
        <f>IF('Vendor Data entry'!V405="","",'Vendor Data entry'!V405)</f>
        <v/>
      </c>
      <c r="D404" s="85" t="str">
        <f>IF('Vendor Data entry'!W405="","",'Vendor Data entry'!W405)</f>
        <v/>
      </c>
      <c r="E404" s="85" t="str">
        <f>IF('Vendor Data entry'!AX405="","",'Vendor Data entry'!AX405)</f>
        <v/>
      </c>
      <c r="F404" s="85" t="str">
        <f>IF('Vendor Data entry'!AY405="","",'Vendor Data entry'!AY405)</f>
        <v/>
      </c>
      <c r="G404" s="85"/>
      <c r="H404" s="85" t="str">
        <f>IF('Vendor Data entry'!BU405="","",'Vendor Data entry'!BU405)</f>
        <v/>
      </c>
      <c r="I404" s="85" t="str">
        <f>IF('Vendor Data entry'!CE405="","",'Vendor Data entry'!CE405)</f>
        <v/>
      </c>
      <c r="J404" s="85" t="str">
        <f>IF('Vendor Data entry'!CM405="","",'Vendor Data entry'!CM405)</f>
        <v/>
      </c>
      <c r="Y404" s="85" t="str">
        <f>IF('External Stak. data entry'!T405="","",'External Stak. data entry'!T405)</f>
        <v/>
      </c>
      <c r="Z404" s="85" t="str">
        <f>IF('Customer Data entry'!J405="","",'Customer Data entry'!J405)</f>
        <v/>
      </c>
      <c r="AA404" s="85" t="str">
        <f>IF('Customer Data entry'!S405="","",'Customer Data entry'!S405)</f>
        <v/>
      </c>
      <c r="AB404" s="85" t="str">
        <f>IF('Customer Data entry'!AF405="","",'Customer Data entry'!AF405)</f>
        <v/>
      </c>
    </row>
    <row r="405" spans="2:28" x14ac:dyDescent="0.25">
      <c r="B405" s="85" t="str">
        <f>IF('Vendor Data entry'!B406="","",'Vendor Data entry'!B406)</f>
        <v/>
      </c>
      <c r="C405" s="85" t="str">
        <f>IF('Vendor Data entry'!V406="","",'Vendor Data entry'!V406)</f>
        <v/>
      </c>
      <c r="D405" s="85" t="str">
        <f>IF('Vendor Data entry'!W406="","",'Vendor Data entry'!W406)</f>
        <v/>
      </c>
      <c r="E405" s="85" t="str">
        <f>IF('Vendor Data entry'!AX406="","",'Vendor Data entry'!AX406)</f>
        <v/>
      </c>
      <c r="F405" s="85" t="str">
        <f>IF('Vendor Data entry'!AY406="","",'Vendor Data entry'!AY406)</f>
        <v/>
      </c>
      <c r="G405" s="85"/>
      <c r="H405" s="85" t="str">
        <f>IF('Vendor Data entry'!BU406="","",'Vendor Data entry'!BU406)</f>
        <v/>
      </c>
      <c r="I405" s="85" t="str">
        <f>IF('Vendor Data entry'!CE406="","",'Vendor Data entry'!CE406)</f>
        <v/>
      </c>
      <c r="J405" s="85" t="str">
        <f>IF('Vendor Data entry'!CM406="","",'Vendor Data entry'!CM406)</f>
        <v/>
      </c>
      <c r="Y405" s="85" t="str">
        <f>IF('External Stak. data entry'!T406="","",'External Stak. data entry'!T406)</f>
        <v/>
      </c>
      <c r="Z405" s="85" t="str">
        <f>IF('Customer Data entry'!J406="","",'Customer Data entry'!J406)</f>
        <v/>
      </c>
      <c r="AA405" s="85" t="str">
        <f>IF('Customer Data entry'!S406="","",'Customer Data entry'!S406)</f>
        <v/>
      </c>
      <c r="AB405" s="85" t="str">
        <f>IF('Customer Data entry'!AF406="","",'Customer Data entry'!AF406)</f>
        <v/>
      </c>
    </row>
    <row r="406" spans="2:28" x14ac:dyDescent="0.25">
      <c r="B406" s="85" t="str">
        <f>IF('Vendor Data entry'!B407="","",'Vendor Data entry'!B407)</f>
        <v/>
      </c>
      <c r="C406" s="85" t="str">
        <f>IF('Vendor Data entry'!V407="","",'Vendor Data entry'!V407)</f>
        <v/>
      </c>
      <c r="D406" s="85" t="str">
        <f>IF('Vendor Data entry'!W407="","",'Vendor Data entry'!W407)</f>
        <v/>
      </c>
      <c r="E406" s="85" t="str">
        <f>IF('Vendor Data entry'!AX407="","",'Vendor Data entry'!AX407)</f>
        <v/>
      </c>
      <c r="F406" s="85" t="str">
        <f>IF('Vendor Data entry'!AY407="","",'Vendor Data entry'!AY407)</f>
        <v/>
      </c>
      <c r="G406" s="85"/>
      <c r="H406" s="85" t="str">
        <f>IF('Vendor Data entry'!BU407="","",'Vendor Data entry'!BU407)</f>
        <v/>
      </c>
      <c r="I406" s="85" t="str">
        <f>IF('Vendor Data entry'!CE407="","",'Vendor Data entry'!CE407)</f>
        <v/>
      </c>
      <c r="J406" s="85" t="str">
        <f>IF('Vendor Data entry'!CM407="","",'Vendor Data entry'!CM407)</f>
        <v/>
      </c>
      <c r="Y406" s="85" t="str">
        <f>IF('External Stak. data entry'!T407="","",'External Stak. data entry'!T407)</f>
        <v/>
      </c>
      <c r="Z406" s="85" t="str">
        <f>IF('Customer Data entry'!J407="","",'Customer Data entry'!J407)</f>
        <v/>
      </c>
      <c r="AA406" s="85" t="str">
        <f>IF('Customer Data entry'!S407="","",'Customer Data entry'!S407)</f>
        <v/>
      </c>
      <c r="AB406" s="85" t="str">
        <f>IF('Customer Data entry'!AF407="","",'Customer Data entry'!AF407)</f>
        <v/>
      </c>
    </row>
    <row r="407" spans="2:28" x14ac:dyDescent="0.25">
      <c r="B407" s="85" t="str">
        <f>IF('Vendor Data entry'!B408="","",'Vendor Data entry'!B408)</f>
        <v/>
      </c>
      <c r="C407" s="85" t="str">
        <f>IF('Vendor Data entry'!V408="","",'Vendor Data entry'!V408)</f>
        <v/>
      </c>
      <c r="D407" s="85" t="str">
        <f>IF('Vendor Data entry'!W408="","",'Vendor Data entry'!W408)</f>
        <v/>
      </c>
      <c r="E407" s="85" t="str">
        <f>IF('Vendor Data entry'!AX408="","",'Vendor Data entry'!AX408)</f>
        <v/>
      </c>
      <c r="F407" s="85" t="str">
        <f>IF('Vendor Data entry'!AY408="","",'Vendor Data entry'!AY408)</f>
        <v/>
      </c>
      <c r="G407" s="85"/>
      <c r="H407" s="85" t="str">
        <f>IF('Vendor Data entry'!BU408="","",'Vendor Data entry'!BU408)</f>
        <v/>
      </c>
      <c r="I407" s="85" t="str">
        <f>IF('Vendor Data entry'!CE408="","",'Vendor Data entry'!CE408)</f>
        <v/>
      </c>
      <c r="J407" s="85" t="str">
        <f>IF('Vendor Data entry'!CM408="","",'Vendor Data entry'!CM408)</f>
        <v/>
      </c>
      <c r="Y407" s="85" t="str">
        <f>IF('External Stak. data entry'!T408="","",'External Stak. data entry'!T408)</f>
        <v/>
      </c>
      <c r="Z407" s="85" t="str">
        <f>IF('Customer Data entry'!J408="","",'Customer Data entry'!J408)</f>
        <v/>
      </c>
      <c r="AA407" s="85" t="str">
        <f>IF('Customer Data entry'!S408="","",'Customer Data entry'!S408)</f>
        <v/>
      </c>
      <c r="AB407" s="85" t="str">
        <f>IF('Customer Data entry'!AF408="","",'Customer Data entry'!AF408)</f>
        <v/>
      </c>
    </row>
    <row r="408" spans="2:28" x14ac:dyDescent="0.25">
      <c r="B408" s="85" t="str">
        <f>IF('Vendor Data entry'!B409="","",'Vendor Data entry'!B409)</f>
        <v/>
      </c>
      <c r="C408" s="85" t="str">
        <f>IF('Vendor Data entry'!V409="","",'Vendor Data entry'!V409)</f>
        <v/>
      </c>
      <c r="D408" s="85" t="str">
        <f>IF('Vendor Data entry'!W409="","",'Vendor Data entry'!W409)</f>
        <v/>
      </c>
      <c r="E408" s="85" t="str">
        <f>IF('Vendor Data entry'!AX409="","",'Vendor Data entry'!AX409)</f>
        <v/>
      </c>
      <c r="F408" s="85" t="str">
        <f>IF('Vendor Data entry'!AY409="","",'Vendor Data entry'!AY409)</f>
        <v/>
      </c>
      <c r="G408" s="85"/>
      <c r="H408" s="85" t="str">
        <f>IF('Vendor Data entry'!BU409="","",'Vendor Data entry'!BU409)</f>
        <v/>
      </c>
      <c r="I408" s="85" t="str">
        <f>IF('Vendor Data entry'!CE409="","",'Vendor Data entry'!CE409)</f>
        <v/>
      </c>
      <c r="J408" s="85" t="str">
        <f>IF('Vendor Data entry'!CM409="","",'Vendor Data entry'!CM409)</f>
        <v/>
      </c>
      <c r="Y408" s="85" t="str">
        <f>IF('External Stak. data entry'!T409="","",'External Stak. data entry'!T409)</f>
        <v/>
      </c>
      <c r="Z408" s="85" t="str">
        <f>IF('Customer Data entry'!J409="","",'Customer Data entry'!J409)</f>
        <v/>
      </c>
      <c r="AA408" s="85" t="str">
        <f>IF('Customer Data entry'!S409="","",'Customer Data entry'!S409)</f>
        <v/>
      </c>
      <c r="AB408" s="85" t="str">
        <f>IF('Customer Data entry'!AF409="","",'Customer Data entry'!AF409)</f>
        <v/>
      </c>
    </row>
    <row r="409" spans="2:28" x14ac:dyDescent="0.25">
      <c r="B409" s="85" t="str">
        <f>IF('Vendor Data entry'!B410="","",'Vendor Data entry'!B410)</f>
        <v/>
      </c>
      <c r="C409" s="85" t="str">
        <f>IF('Vendor Data entry'!V410="","",'Vendor Data entry'!V410)</f>
        <v/>
      </c>
      <c r="D409" s="85" t="str">
        <f>IF('Vendor Data entry'!W410="","",'Vendor Data entry'!W410)</f>
        <v/>
      </c>
      <c r="E409" s="85" t="str">
        <f>IF('Vendor Data entry'!AX410="","",'Vendor Data entry'!AX410)</f>
        <v/>
      </c>
      <c r="F409" s="85" t="str">
        <f>IF('Vendor Data entry'!AY410="","",'Vendor Data entry'!AY410)</f>
        <v/>
      </c>
      <c r="G409" s="85"/>
      <c r="H409" s="85" t="str">
        <f>IF('Vendor Data entry'!BU410="","",'Vendor Data entry'!BU410)</f>
        <v/>
      </c>
      <c r="I409" s="85" t="str">
        <f>IF('Vendor Data entry'!CE410="","",'Vendor Data entry'!CE410)</f>
        <v/>
      </c>
      <c r="J409" s="85" t="str">
        <f>IF('Vendor Data entry'!CM410="","",'Vendor Data entry'!CM410)</f>
        <v/>
      </c>
      <c r="Y409" s="85" t="str">
        <f>IF('External Stak. data entry'!T410="","",'External Stak. data entry'!T410)</f>
        <v/>
      </c>
      <c r="Z409" s="85" t="str">
        <f>IF('Customer Data entry'!J410="","",'Customer Data entry'!J410)</f>
        <v/>
      </c>
      <c r="AA409" s="85" t="str">
        <f>IF('Customer Data entry'!S410="","",'Customer Data entry'!S410)</f>
        <v/>
      </c>
      <c r="AB409" s="85" t="str">
        <f>IF('Customer Data entry'!AF410="","",'Customer Data entry'!AF410)</f>
        <v/>
      </c>
    </row>
    <row r="410" spans="2:28" x14ac:dyDescent="0.25">
      <c r="B410" s="85" t="str">
        <f>IF('Vendor Data entry'!B411="","",'Vendor Data entry'!B411)</f>
        <v/>
      </c>
      <c r="C410" s="85" t="str">
        <f>IF('Vendor Data entry'!V411="","",'Vendor Data entry'!V411)</f>
        <v/>
      </c>
      <c r="D410" s="85" t="str">
        <f>IF('Vendor Data entry'!W411="","",'Vendor Data entry'!W411)</f>
        <v/>
      </c>
      <c r="E410" s="85" t="str">
        <f>IF('Vendor Data entry'!AX411="","",'Vendor Data entry'!AX411)</f>
        <v/>
      </c>
      <c r="F410" s="85" t="str">
        <f>IF('Vendor Data entry'!AY411="","",'Vendor Data entry'!AY411)</f>
        <v/>
      </c>
      <c r="G410" s="85"/>
      <c r="H410" s="85" t="str">
        <f>IF('Vendor Data entry'!BU411="","",'Vendor Data entry'!BU411)</f>
        <v/>
      </c>
      <c r="I410" s="85" t="str">
        <f>IF('Vendor Data entry'!CE411="","",'Vendor Data entry'!CE411)</f>
        <v/>
      </c>
      <c r="J410" s="85" t="str">
        <f>IF('Vendor Data entry'!CM411="","",'Vendor Data entry'!CM411)</f>
        <v/>
      </c>
      <c r="Y410" s="85" t="str">
        <f>IF('External Stak. data entry'!T411="","",'External Stak. data entry'!T411)</f>
        <v/>
      </c>
      <c r="Z410" s="85" t="str">
        <f>IF('Customer Data entry'!J411="","",'Customer Data entry'!J411)</f>
        <v/>
      </c>
      <c r="AA410" s="85" t="str">
        <f>IF('Customer Data entry'!S411="","",'Customer Data entry'!S411)</f>
        <v/>
      </c>
      <c r="AB410" s="85" t="str">
        <f>IF('Customer Data entry'!AF411="","",'Customer Data entry'!AF411)</f>
        <v/>
      </c>
    </row>
    <row r="411" spans="2:28" x14ac:dyDescent="0.25">
      <c r="B411" s="85" t="str">
        <f>IF('Vendor Data entry'!B412="","",'Vendor Data entry'!B412)</f>
        <v/>
      </c>
      <c r="C411" s="85" t="str">
        <f>IF('Vendor Data entry'!V412="","",'Vendor Data entry'!V412)</f>
        <v/>
      </c>
      <c r="D411" s="85" t="str">
        <f>IF('Vendor Data entry'!W412="","",'Vendor Data entry'!W412)</f>
        <v/>
      </c>
      <c r="E411" s="85" t="str">
        <f>IF('Vendor Data entry'!AX412="","",'Vendor Data entry'!AX412)</f>
        <v/>
      </c>
      <c r="F411" s="85" t="str">
        <f>IF('Vendor Data entry'!AY412="","",'Vendor Data entry'!AY412)</f>
        <v/>
      </c>
      <c r="G411" s="85"/>
      <c r="H411" s="85" t="str">
        <f>IF('Vendor Data entry'!BU412="","",'Vendor Data entry'!BU412)</f>
        <v/>
      </c>
      <c r="I411" s="85" t="str">
        <f>IF('Vendor Data entry'!CE412="","",'Vendor Data entry'!CE412)</f>
        <v/>
      </c>
      <c r="J411" s="85" t="str">
        <f>IF('Vendor Data entry'!CM412="","",'Vendor Data entry'!CM412)</f>
        <v/>
      </c>
      <c r="Y411" s="85" t="str">
        <f>IF('External Stak. data entry'!T412="","",'External Stak. data entry'!T412)</f>
        <v/>
      </c>
      <c r="Z411" s="85" t="str">
        <f>IF('Customer Data entry'!J412="","",'Customer Data entry'!J412)</f>
        <v/>
      </c>
      <c r="AA411" s="85" t="str">
        <f>IF('Customer Data entry'!S412="","",'Customer Data entry'!S412)</f>
        <v/>
      </c>
      <c r="AB411" s="85" t="str">
        <f>IF('Customer Data entry'!AF412="","",'Customer Data entry'!AF412)</f>
        <v/>
      </c>
    </row>
    <row r="412" spans="2:28" x14ac:dyDescent="0.25">
      <c r="B412" s="85" t="str">
        <f>IF('Vendor Data entry'!B413="","",'Vendor Data entry'!B413)</f>
        <v/>
      </c>
      <c r="C412" s="85" t="str">
        <f>IF('Vendor Data entry'!V413="","",'Vendor Data entry'!V413)</f>
        <v/>
      </c>
      <c r="D412" s="85" t="str">
        <f>IF('Vendor Data entry'!W413="","",'Vendor Data entry'!W413)</f>
        <v/>
      </c>
      <c r="E412" s="85" t="str">
        <f>IF('Vendor Data entry'!AX413="","",'Vendor Data entry'!AX413)</f>
        <v/>
      </c>
      <c r="F412" s="85" t="str">
        <f>IF('Vendor Data entry'!AY413="","",'Vendor Data entry'!AY413)</f>
        <v/>
      </c>
      <c r="G412" s="85"/>
      <c r="H412" s="85" t="str">
        <f>IF('Vendor Data entry'!BU413="","",'Vendor Data entry'!BU413)</f>
        <v/>
      </c>
      <c r="I412" s="85" t="str">
        <f>IF('Vendor Data entry'!CE413="","",'Vendor Data entry'!CE413)</f>
        <v/>
      </c>
      <c r="J412" s="85" t="str">
        <f>IF('Vendor Data entry'!CM413="","",'Vendor Data entry'!CM413)</f>
        <v/>
      </c>
      <c r="Y412" s="85" t="str">
        <f>IF('External Stak. data entry'!T413="","",'External Stak. data entry'!T413)</f>
        <v/>
      </c>
      <c r="Z412" s="85" t="str">
        <f>IF('Customer Data entry'!J413="","",'Customer Data entry'!J413)</f>
        <v/>
      </c>
      <c r="AA412" s="85" t="str">
        <f>IF('Customer Data entry'!S413="","",'Customer Data entry'!S413)</f>
        <v/>
      </c>
      <c r="AB412" s="85" t="str">
        <f>IF('Customer Data entry'!AF413="","",'Customer Data entry'!AF413)</f>
        <v/>
      </c>
    </row>
    <row r="413" spans="2:28" x14ac:dyDescent="0.25">
      <c r="B413" s="85" t="str">
        <f>IF('Vendor Data entry'!B414="","",'Vendor Data entry'!B414)</f>
        <v/>
      </c>
      <c r="C413" s="85" t="str">
        <f>IF('Vendor Data entry'!V414="","",'Vendor Data entry'!V414)</f>
        <v/>
      </c>
      <c r="D413" s="85" t="str">
        <f>IF('Vendor Data entry'!W414="","",'Vendor Data entry'!W414)</f>
        <v/>
      </c>
      <c r="E413" s="85" t="str">
        <f>IF('Vendor Data entry'!AX414="","",'Vendor Data entry'!AX414)</f>
        <v/>
      </c>
      <c r="F413" s="85" t="str">
        <f>IF('Vendor Data entry'!AY414="","",'Vendor Data entry'!AY414)</f>
        <v/>
      </c>
      <c r="G413" s="85"/>
      <c r="H413" s="85" t="str">
        <f>IF('Vendor Data entry'!BU414="","",'Vendor Data entry'!BU414)</f>
        <v/>
      </c>
      <c r="I413" s="85" t="str">
        <f>IF('Vendor Data entry'!CE414="","",'Vendor Data entry'!CE414)</f>
        <v/>
      </c>
      <c r="J413" s="85" t="str">
        <f>IF('Vendor Data entry'!CM414="","",'Vendor Data entry'!CM414)</f>
        <v/>
      </c>
      <c r="Y413" s="85" t="str">
        <f>IF('External Stak. data entry'!T414="","",'External Stak. data entry'!T414)</f>
        <v/>
      </c>
      <c r="Z413" s="85" t="str">
        <f>IF('Customer Data entry'!J414="","",'Customer Data entry'!J414)</f>
        <v/>
      </c>
      <c r="AA413" s="85" t="str">
        <f>IF('Customer Data entry'!S414="","",'Customer Data entry'!S414)</f>
        <v/>
      </c>
      <c r="AB413" s="85" t="str">
        <f>IF('Customer Data entry'!AF414="","",'Customer Data entry'!AF414)</f>
        <v/>
      </c>
    </row>
    <row r="414" spans="2:28" x14ac:dyDescent="0.25">
      <c r="B414" s="85" t="str">
        <f>IF('Vendor Data entry'!B415="","",'Vendor Data entry'!B415)</f>
        <v/>
      </c>
      <c r="C414" s="85" t="str">
        <f>IF('Vendor Data entry'!V415="","",'Vendor Data entry'!V415)</f>
        <v/>
      </c>
      <c r="D414" s="85" t="str">
        <f>IF('Vendor Data entry'!W415="","",'Vendor Data entry'!W415)</f>
        <v/>
      </c>
      <c r="E414" s="85" t="str">
        <f>IF('Vendor Data entry'!AX415="","",'Vendor Data entry'!AX415)</f>
        <v/>
      </c>
      <c r="F414" s="85" t="str">
        <f>IF('Vendor Data entry'!AY415="","",'Vendor Data entry'!AY415)</f>
        <v/>
      </c>
      <c r="G414" s="85"/>
      <c r="H414" s="85" t="str">
        <f>IF('Vendor Data entry'!BU415="","",'Vendor Data entry'!BU415)</f>
        <v/>
      </c>
      <c r="I414" s="85" t="str">
        <f>IF('Vendor Data entry'!CE415="","",'Vendor Data entry'!CE415)</f>
        <v/>
      </c>
      <c r="J414" s="85" t="str">
        <f>IF('Vendor Data entry'!CM415="","",'Vendor Data entry'!CM415)</f>
        <v/>
      </c>
      <c r="Y414" s="85" t="str">
        <f>IF('External Stak. data entry'!T415="","",'External Stak. data entry'!T415)</f>
        <v/>
      </c>
      <c r="Z414" s="85" t="str">
        <f>IF('Customer Data entry'!J415="","",'Customer Data entry'!J415)</f>
        <v/>
      </c>
      <c r="AA414" s="85" t="str">
        <f>IF('Customer Data entry'!S415="","",'Customer Data entry'!S415)</f>
        <v/>
      </c>
      <c r="AB414" s="85" t="str">
        <f>IF('Customer Data entry'!AF415="","",'Customer Data entry'!AF415)</f>
        <v/>
      </c>
    </row>
    <row r="415" spans="2:28" x14ac:dyDescent="0.25">
      <c r="B415" s="85" t="str">
        <f>IF('Vendor Data entry'!B416="","",'Vendor Data entry'!B416)</f>
        <v/>
      </c>
      <c r="C415" s="85" t="str">
        <f>IF('Vendor Data entry'!V416="","",'Vendor Data entry'!V416)</f>
        <v/>
      </c>
      <c r="D415" s="85" t="str">
        <f>IF('Vendor Data entry'!W416="","",'Vendor Data entry'!W416)</f>
        <v/>
      </c>
      <c r="E415" s="85" t="str">
        <f>IF('Vendor Data entry'!AX416="","",'Vendor Data entry'!AX416)</f>
        <v/>
      </c>
      <c r="F415" s="85" t="str">
        <f>IF('Vendor Data entry'!AY416="","",'Vendor Data entry'!AY416)</f>
        <v/>
      </c>
      <c r="G415" s="85"/>
      <c r="H415" s="85" t="str">
        <f>IF('Vendor Data entry'!BU416="","",'Vendor Data entry'!BU416)</f>
        <v/>
      </c>
      <c r="I415" s="85" t="str">
        <f>IF('Vendor Data entry'!CE416="","",'Vendor Data entry'!CE416)</f>
        <v/>
      </c>
      <c r="J415" s="85" t="str">
        <f>IF('Vendor Data entry'!CM416="","",'Vendor Data entry'!CM416)</f>
        <v/>
      </c>
      <c r="Y415" s="85" t="str">
        <f>IF('External Stak. data entry'!T416="","",'External Stak. data entry'!T416)</f>
        <v/>
      </c>
      <c r="Z415" s="85" t="str">
        <f>IF('Customer Data entry'!J416="","",'Customer Data entry'!J416)</f>
        <v/>
      </c>
      <c r="AA415" s="85" t="str">
        <f>IF('Customer Data entry'!S416="","",'Customer Data entry'!S416)</f>
        <v/>
      </c>
      <c r="AB415" s="85" t="str">
        <f>IF('Customer Data entry'!AF416="","",'Customer Data entry'!AF416)</f>
        <v/>
      </c>
    </row>
    <row r="416" spans="2:28" x14ac:dyDescent="0.25">
      <c r="B416" s="85" t="str">
        <f>IF('Vendor Data entry'!B417="","",'Vendor Data entry'!B417)</f>
        <v/>
      </c>
      <c r="C416" s="85" t="str">
        <f>IF('Vendor Data entry'!V417="","",'Vendor Data entry'!V417)</f>
        <v/>
      </c>
      <c r="D416" s="85" t="str">
        <f>IF('Vendor Data entry'!W417="","",'Vendor Data entry'!W417)</f>
        <v/>
      </c>
      <c r="E416" s="85" t="str">
        <f>IF('Vendor Data entry'!AX417="","",'Vendor Data entry'!AX417)</f>
        <v/>
      </c>
      <c r="F416" s="85" t="str">
        <f>IF('Vendor Data entry'!AY417="","",'Vendor Data entry'!AY417)</f>
        <v/>
      </c>
      <c r="G416" s="85"/>
      <c r="H416" s="85" t="str">
        <f>IF('Vendor Data entry'!BU417="","",'Vendor Data entry'!BU417)</f>
        <v/>
      </c>
      <c r="I416" s="85" t="str">
        <f>IF('Vendor Data entry'!CE417="","",'Vendor Data entry'!CE417)</f>
        <v/>
      </c>
      <c r="J416" s="85" t="str">
        <f>IF('Vendor Data entry'!CM417="","",'Vendor Data entry'!CM417)</f>
        <v/>
      </c>
      <c r="Y416" s="85" t="str">
        <f>IF('External Stak. data entry'!T417="","",'External Stak. data entry'!T417)</f>
        <v/>
      </c>
      <c r="Z416" s="85" t="str">
        <f>IF('Customer Data entry'!J417="","",'Customer Data entry'!J417)</f>
        <v/>
      </c>
      <c r="AA416" s="85" t="str">
        <f>IF('Customer Data entry'!S417="","",'Customer Data entry'!S417)</f>
        <v/>
      </c>
      <c r="AB416" s="85" t="str">
        <f>IF('Customer Data entry'!AF417="","",'Customer Data entry'!AF417)</f>
        <v/>
      </c>
    </row>
    <row r="417" spans="2:28" x14ac:dyDescent="0.25">
      <c r="B417" s="85" t="str">
        <f>IF('Vendor Data entry'!B418="","",'Vendor Data entry'!B418)</f>
        <v/>
      </c>
      <c r="C417" s="85" t="str">
        <f>IF('Vendor Data entry'!V418="","",'Vendor Data entry'!V418)</f>
        <v/>
      </c>
      <c r="D417" s="85" t="str">
        <f>IF('Vendor Data entry'!W418="","",'Vendor Data entry'!W418)</f>
        <v/>
      </c>
      <c r="E417" s="85" t="str">
        <f>IF('Vendor Data entry'!AX418="","",'Vendor Data entry'!AX418)</f>
        <v/>
      </c>
      <c r="F417" s="85" t="str">
        <f>IF('Vendor Data entry'!AY418="","",'Vendor Data entry'!AY418)</f>
        <v/>
      </c>
      <c r="G417" s="85"/>
      <c r="H417" s="85" t="str">
        <f>IF('Vendor Data entry'!BU418="","",'Vendor Data entry'!BU418)</f>
        <v/>
      </c>
      <c r="I417" s="85" t="str">
        <f>IF('Vendor Data entry'!CE418="","",'Vendor Data entry'!CE418)</f>
        <v/>
      </c>
      <c r="J417" s="85" t="str">
        <f>IF('Vendor Data entry'!CM418="","",'Vendor Data entry'!CM418)</f>
        <v/>
      </c>
      <c r="Y417" s="85" t="str">
        <f>IF('External Stak. data entry'!T418="","",'External Stak. data entry'!T418)</f>
        <v/>
      </c>
      <c r="Z417" s="85" t="str">
        <f>IF('Customer Data entry'!J418="","",'Customer Data entry'!J418)</f>
        <v/>
      </c>
      <c r="AA417" s="85" t="str">
        <f>IF('Customer Data entry'!S418="","",'Customer Data entry'!S418)</f>
        <v/>
      </c>
      <c r="AB417" s="85" t="str">
        <f>IF('Customer Data entry'!AF418="","",'Customer Data entry'!AF418)</f>
        <v/>
      </c>
    </row>
    <row r="418" spans="2:28" x14ac:dyDescent="0.25">
      <c r="B418" s="85" t="str">
        <f>IF('Vendor Data entry'!B419="","",'Vendor Data entry'!B419)</f>
        <v/>
      </c>
      <c r="C418" s="85" t="str">
        <f>IF('Vendor Data entry'!V419="","",'Vendor Data entry'!V419)</f>
        <v/>
      </c>
      <c r="D418" s="85" t="str">
        <f>IF('Vendor Data entry'!W419="","",'Vendor Data entry'!W419)</f>
        <v/>
      </c>
      <c r="E418" s="85" t="str">
        <f>IF('Vendor Data entry'!AX419="","",'Vendor Data entry'!AX419)</f>
        <v/>
      </c>
      <c r="F418" s="85" t="str">
        <f>IF('Vendor Data entry'!AY419="","",'Vendor Data entry'!AY419)</f>
        <v/>
      </c>
      <c r="G418" s="85"/>
      <c r="H418" s="85" t="str">
        <f>IF('Vendor Data entry'!BU419="","",'Vendor Data entry'!BU419)</f>
        <v/>
      </c>
      <c r="I418" s="85" t="str">
        <f>IF('Vendor Data entry'!CE419="","",'Vendor Data entry'!CE419)</f>
        <v/>
      </c>
      <c r="J418" s="85" t="str">
        <f>IF('Vendor Data entry'!CM419="","",'Vendor Data entry'!CM419)</f>
        <v/>
      </c>
      <c r="Y418" s="85" t="str">
        <f>IF('External Stak. data entry'!T419="","",'External Stak. data entry'!T419)</f>
        <v/>
      </c>
      <c r="Z418" s="85" t="str">
        <f>IF('Customer Data entry'!J419="","",'Customer Data entry'!J419)</f>
        <v/>
      </c>
      <c r="AA418" s="85" t="str">
        <f>IF('Customer Data entry'!S419="","",'Customer Data entry'!S419)</f>
        <v/>
      </c>
      <c r="AB418" s="85" t="str">
        <f>IF('Customer Data entry'!AF419="","",'Customer Data entry'!AF419)</f>
        <v/>
      </c>
    </row>
    <row r="419" spans="2:28" x14ac:dyDescent="0.25">
      <c r="B419" s="85" t="str">
        <f>IF('Vendor Data entry'!B420="","",'Vendor Data entry'!B420)</f>
        <v/>
      </c>
      <c r="C419" s="85" t="str">
        <f>IF('Vendor Data entry'!V420="","",'Vendor Data entry'!V420)</f>
        <v/>
      </c>
      <c r="D419" s="85" t="str">
        <f>IF('Vendor Data entry'!W420="","",'Vendor Data entry'!W420)</f>
        <v/>
      </c>
      <c r="E419" s="85" t="str">
        <f>IF('Vendor Data entry'!AX420="","",'Vendor Data entry'!AX420)</f>
        <v/>
      </c>
      <c r="F419" s="85" t="str">
        <f>IF('Vendor Data entry'!AY420="","",'Vendor Data entry'!AY420)</f>
        <v/>
      </c>
      <c r="G419" s="85"/>
      <c r="H419" s="85" t="str">
        <f>IF('Vendor Data entry'!BU420="","",'Vendor Data entry'!BU420)</f>
        <v/>
      </c>
      <c r="I419" s="85" t="str">
        <f>IF('Vendor Data entry'!CE420="","",'Vendor Data entry'!CE420)</f>
        <v/>
      </c>
      <c r="J419" s="85" t="str">
        <f>IF('Vendor Data entry'!CM420="","",'Vendor Data entry'!CM420)</f>
        <v/>
      </c>
      <c r="Y419" s="85" t="str">
        <f>IF('External Stak. data entry'!T420="","",'External Stak. data entry'!T420)</f>
        <v/>
      </c>
      <c r="Z419" s="85" t="str">
        <f>IF('Customer Data entry'!J420="","",'Customer Data entry'!J420)</f>
        <v/>
      </c>
      <c r="AA419" s="85" t="str">
        <f>IF('Customer Data entry'!S420="","",'Customer Data entry'!S420)</f>
        <v/>
      </c>
      <c r="AB419" s="85" t="str">
        <f>IF('Customer Data entry'!AF420="","",'Customer Data entry'!AF420)</f>
        <v/>
      </c>
    </row>
    <row r="420" spans="2:28" x14ac:dyDescent="0.25">
      <c r="B420" s="85" t="str">
        <f>IF('Vendor Data entry'!B421="","",'Vendor Data entry'!B421)</f>
        <v/>
      </c>
      <c r="C420" s="85" t="str">
        <f>IF('Vendor Data entry'!V421="","",'Vendor Data entry'!V421)</f>
        <v/>
      </c>
      <c r="D420" s="85" t="str">
        <f>IF('Vendor Data entry'!W421="","",'Vendor Data entry'!W421)</f>
        <v/>
      </c>
      <c r="E420" s="85" t="str">
        <f>IF('Vendor Data entry'!AX421="","",'Vendor Data entry'!AX421)</f>
        <v/>
      </c>
      <c r="F420" s="85" t="str">
        <f>IF('Vendor Data entry'!AY421="","",'Vendor Data entry'!AY421)</f>
        <v/>
      </c>
      <c r="G420" s="85"/>
      <c r="H420" s="85" t="str">
        <f>IF('Vendor Data entry'!BU421="","",'Vendor Data entry'!BU421)</f>
        <v/>
      </c>
      <c r="I420" s="85" t="str">
        <f>IF('Vendor Data entry'!CE421="","",'Vendor Data entry'!CE421)</f>
        <v/>
      </c>
      <c r="J420" s="85" t="str">
        <f>IF('Vendor Data entry'!CM421="","",'Vendor Data entry'!CM421)</f>
        <v/>
      </c>
      <c r="Y420" s="85" t="str">
        <f>IF('External Stak. data entry'!T421="","",'External Stak. data entry'!T421)</f>
        <v/>
      </c>
      <c r="Z420" s="85" t="str">
        <f>IF('Customer Data entry'!J421="","",'Customer Data entry'!J421)</f>
        <v/>
      </c>
      <c r="AA420" s="85" t="str">
        <f>IF('Customer Data entry'!S421="","",'Customer Data entry'!S421)</f>
        <v/>
      </c>
      <c r="AB420" s="85" t="str">
        <f>IF('Customer Data entry'!AF421="","",'Customer Data entry'!AF421)</f>
        <v/>
      </c>
    </row>
    <row r="421" spans="2:28" x14ac:dyDescent="0.25">
      <c r="B421" s="85" t="str">
        <f>IF('Vendor Data entry'!B422="","",'Vendor Data entry'!B422)</f>
        <v/>
      </c>
      <c r="C421" s="85" t="str">
        <f>IF('Vendor Data entry'!V422="","",'Vendor Data entry'!V422)</f>
        <v/>
      </c>
      <c r="D421" s="85" t="str">
        <f>IF('Vendor Data entry'!W422="","",'Vendor Data entry'!W422)</f>
        <v/>
      </c>
      <c r="E421" s="85" t="str">
        <f>IF('Vendor Data entry'!AX422="","",'Vendor Data entry'!AX422)</f>
        <v/>
      </c>
      <c r="F421" s="85" t="str">
        <f>IF('Vendor Data entry'!AY422="","",'Vendor Data entry'!AY422)</f>
        <v/>
      </c>
      <c r="G421" s="85"/>
      <c r="H421" s="85" t="str">
        <f>IF('Vendor Data entry'!BU422="","",'Vendor Data entry'!BU422)</f>
        <v/>
      </c>
      <c r="I421" s="85" t="str">
        <f>IF('Vendor Data entry'!CE422="","",'Vendor Data entry'!CE422)</f>
        <v/>
      </c>
      <c r="J421" s="85" t="str">
        <f>IF('Vendor Data entry'!CM422="","",'Vendor Data entry'!CM422)</f>
        <v/>
      </c>
      <c r="Y421" s="85" t="str">
        <f>IF('External Stak. data entry'!T422="","",'External Stak. data entry'!T422)</f>
        <v/>
      </c>
      <c r="Z421" s="85" t="str">
        <f>IF('Customer Data entry'!J422="","",'Customer Data entry'!J422)</f>
        <v/>
      </c>
      <c r="AA421" s="85" t="str">
        <f>IF('Customer Data entry'!S422="","",'Customer Data entry'!S422)</f>
        <v/>
      </c>
      <c r="AB421" s="85" t="str">
        <f>IF('Customer Data entry'!AF422="","",'Customer Data entry'!AF422)</f>
        <v/>
      </c>
    </row>
    <row r="422" spans="2:28" x14ac:dyDescent="0.25">
      <c r="B422" s="85" t="str">
        <f>IF('Vendor Data entry'!B423="","",'Vendor Data entry'!B423)</f>
        <v/>
      </c>
      <c r="C422" s="85" t="str">
        <f>IF('Vendor Data entry'!V423="","",'Vendor Data entry'!V423)</f>
        <v/>
      </c>
      <c r="D422" s="85" t="str">
        <f>IF('Vendor Data entry'!W423="","",'Vendor Data entry'!W423)</f>
        <v/>
      </c>
      <c r="E422" s="85" t="str">
        <f>IF('Vendor Data entry'!AX423="","",'Vendor Data entry'!AX423)</f>
        <v/>
      </c>
      <c r="F422" s="85" t="str">
        <f>IF('Vendor Data entry'!AY423="","",'Vendor Data entry'!AY423)</f>
        <v/>
      </c>
      <c r="G422" s="85"/>
      <c r="H422" s="85" t="str">
        <f>IF('Vendor Data entry'!BU423="","",'Vendor Data entry'!BU423)</f>
        <v/>
      </c>
      <c r="I422" s="85" t="str">
        <f>IF('Vendor Data entry'!CE423="","",'Vendor Data entry'!CE423)</f>
        <v/>
      </c>
      <c r="J422" s="85" t="str">
        <f>IF('Vendor Data entry'!CM423="","",'Vendor Data entry'!CM423)</f>
        <v/>
      </c>
      <c r="Y422" s="85" t="str">
        <f>IF('External Stak. data entry'!T423="","",'External Stak. data entry'!T423)</f>
        <v/>
      </c>
      <c r="Z422" s="85" t="str">
        <f>IF('Customer Data entry'!J423="","",'Customer Data entry'!J423)</f>
        <v/>
      </c>
      <c r="AA422" s="85" t="str">
        <f>IF('Customer Data entry'!S423="","",'Customer Data entry'!S423)</f>
        <v/>
      </c>
      <c r="AB422" s="85" t="str">
        <f>IF('Customer Data entry'!AF423="","",'Customer Data entry'!AF423)</f>
        <v/>
      </c>
    </row>
    <row r="423" spans="2:28" x14ac:dyDescent="0.25">
      <c r="B423" s="85" t="str">
        <f>IF('Vendor Data entry'!B424="","",'Vendor Data entry'!B424)</f>
        <v/>
      </c>
      <c r="C423" s="85" t="str">
        <f>IF('Vendor Data entry'!V424="","",'Vendor Data entry'!V424)</f>
        <v/>
      </c>
      <c r="D423" s="85" t="str">
        <f>IF('Vendor Data entry'!W424="","",'Vendor Data entry'!W424)</f>
        <v/>
      </c>
      <c r="E423" s="85" t="str">
        <f>IF('Vendor Data entry'!AX424="","",'Vendor Data entry'!AX424)</f>
        <v/>
      </c>
      <c r="F423" s="85" t="str">
        <f>IF('Vendor Data entry'!AY424="","",'Vendor Data entry'!AY424)</f>
        <v/>
      </c>
      <c r="G423" s="85"/>
      <c r="H423" s="85" t="str">
        <f>IF('Vendor Data entry'!BU424="","",'Vendor Data entry'!BU424)</f>
        <v/>
      </c>
      <c r="I423" s="85" t="str">
        <f>IF('Vendor Data entry'!CE424="","",'Vendor Data entry'!CE424)</f>
        <v/>
      </c>
      <c r="J423" s="85" t="str">
        <f>IF('Vendor Data entry'!CM424="","",'Vendor Data entry'!CM424)</f>
        <v/>
      </c>
      <c r="Y423" s="85" t="str">
        <f>IF('External Stak. data entry'!T424="","",'External Stak. data entry'!T424)</f>
        <v/>
      </c>
      <c r="Z423" s="85" t="str">
        <f>IF('Customer Data entry'!J424="","",'Customer Data entry'!J424)</f>
        <v/>
      </c>
      <c r="AA423" s="85" t="str">
        <f>IF('Customer Data entry'!S424="","",'Customer Data entry'!S424)</f>
        <v/>
      </c>
      <c r="AB423" s="85" t="str">
        <f>IF('Customer Data entry'!AF424="","",'Customer Data entry'!AF424)</f>
        <v/>
      </c>
    </row>
    <row r="424" spans="2:28" x14ac:dyDescent="0.25">
      <c r="B424" s="85" t="str">
        <f>IF('Vendor Data entry'!B425="","",'Vendor Data entry'!B425)</f>
        <v/>
      </c>
      <c r="C424" s="85" t="str">
        <f>IF('Vendor Data entry'!V425="","",'Vendor Data entry'!V425)</f>
        <v/>
      </c>
      <c r="D424" s="85" t="str">
        <f>IF('Vendor Data entry'!W425="","",'Vendor Data entry'!W425)</f>
        <v/>
      </c>
      <c r="E424" s="85" t="str">
        <f>IF('Vendor Data entry'!AX425="","",'Vendor Data entry'!AX425)</f>
        <v/>
      </c>
      <c r="F424" s="85" t="str">
        <f>IF('Vendor Data entry'!AY425="","",'Vendor Data entry'!AY425)</f>
        <v/>
      </c>
      <c r="G424" s="85"/>
      <c r="H424" s="85" t="str">
        <f>IF('Vendor Data entry'!BU425="","",'Vendor Data entry'!BU425)</f>
        <v/>
      </c>
      <c r="I424" s="85" t="str">
        <f>IF('Vendor Data entry'!CE425="","",'Vendor Data entry'!CE425)</f>
        <v/>
      </c>
      <c r="J424" s="85" t="str">
        <f>IF('Vendor Data entry'!CM425="","",'Vendor Data entry'!CM425)</f>
        <v/>
      </c>
      <c r="Y424" s="85" t="str">
        <f>IF('External Stak. data entry'!T425="","",'External Stak. data entry'!T425)</f>
        <v/>
      </c>
      <c r="Z424" s="85" t="str">
        <f>IF('Customer Data entry'!J425="","",'Customer Data entry'!J425)</f>
        <v/>
      </c>
      <c r="AA424" s="85" t="str">
        <f>IF('Customer Data entry'!S425="","",'Customer Data entry'!S425)</f>
        <v/>
      </c>
      <c r="AB424" s="85" t="str">
        <f>IF('Customer Data entry'!AF425="","",'Customer Data entry'!AF425)</f>
        <v/>
      </c>
    </row>
    <row r="425" spans="2:28" x14ac:dyDescent="0.25">
      <c r="B425" s="85" t="str">
        <f>IF('Vendor Data entry'!B426="","",'Vendor Data entry'!B426)</f>
        <v/>
      </c>
      <c r="C425" s="85" t="str">
        <f>IF('Vendor Data entry'!V426="","",'Vendor Data entry'!V426)</f>
        <v/>
      </c>
      <c r="D425" s="85" t="str">
        <f>IF('Vendor Data entry'!W426="","",'Vendor Data entry'!W426)</f>
        <v/>
      </c>
      <c r="E425" s="85" t="str">
        <f>IF('Vendor Data entry'!AX426="","",'Vendor Data entry'!AX426)</f>
        <v/>
      </c>
      <c r="F425" s="85" t="str">
        <f>IF('Vendor Data entry'!AY426="","",'Vendor Data entry'!AY426)</f>
        <v/>
      </c>
      <c r="G425" s="85"/>
      <c r="H425" s="85" t="str">
        <f>IF('Vendor Data entry'!BU426="","",'Vendor Data entry'!BU426)</f>
        <v/>
      </c>
      <c r="I425" s="85" t="str">
        <f>IF('Vendor Data entry'!CE426="","",'Vendor Data entry'!CE426)</f>
        <v/>
      </c>
      <c r="J425" s="85" t="str">
        <f>IF('Vendor Data entry'!CM426="","",'Vendor Data entry'!CM426)</f>
        <v/>
      </c>
      <c r="Y425" s="85" t="str">
        <f>IF('External Stak. data entry'!T426="","",'External Stak. data entry'!T426)</f>
        <v/>
      </c>
      <c r="Z425" s="85" t="str">
        <f>IF('Customer Data entry'!J426="","",'Customer Data entry'!J426)</f>
        <v/>
      </c>
      <c r="AA425" s="85" t="str">
        <f>IF('Customer Data entry'!S426="","",'Customer Data entry'!S426)</f>
        <v/>
      </c>
      <c r="AB425" s="85" t="str">
        <f>IF('Customer Data entry'!AF426="","",'Customer Data entry'!AF426)</f>
        <v/>
      </c>
    </row>
    <row r="426" spans="2:28" x14ac:dyDescent="0.25">
      <c r="B426" s="85" t="str">
        <f>IF('Vendor Data entry'!B427="","",'Vendor Data entry'!B427)</f>
        <v/>
      </c>
      <c r="C426" s="85" t="str">
        <f>IF('Vendor Data entry'!V427="","",'Vendor Data entry'!V427)</f>
        <v/>
      </c>
      <c r="D426" s="85" t="str">
        <f>IF('Vendor Data entry'!W427="","",'Vendor Data entry'!W427)</f>
        <v/>
      </c>
      <c r="E426" s="85" t="str">
        <f>IF('Vendor Data entry'!AX427="","",'Vendor Data entry'!AX427)</f>
        <v/>
      </c>
      <c r="F426" s="85" t="str">
        <f>IF('Vendor Data entry'!AY427="","",'Vendor Data entry'!AY427)</f>
        <v/>
      </c>
      <c r="G426" s="85"/>
      <c r="H426" s="85" t="str">
        <f>IF('Vendor Data entry'!BU427="","",'Vendor Data entry'!BU427)</f>
        <v/>
      </c>
      <c r="I426" s="85" t="str">
        <f>IF('Vendor Data entry'!CE427="","",'Vendor Data entry'!CE427)</f>
        <v/>
      </c>
      <c r="J426" s="85" t="str">
        <f>IF('Vendor Data entry'!CM427="","",'Vendor Data entry'!CM427)</f>
        <v/>
      </c>
      <c r="Y426" s="85" t="str">
        <f>IF('External Stak. data entry'!T427="","",'External Stak. data entry'!T427)</f>
        <v/>
      </c>
      <c r="Z426" s="85" t="str">
        <f>IF('Customer Data entry'!J427="","",'Customer Data entry'!J427)</f>
        <v/>
      </c>
      <c r="AA426" s="85" t="str">
        <f>IF('Customer Data entry'!S427="","",'Customer Data entry'!S427)</f>
        <v/>
      </c>
      <c r="AB426" s="85" t="str">
        <f>IF('Customer Data entry'!AF427="","",'Customer Data entry'!AF427)</f>
        <v/>
      </c>
    </row>
    <row r="427" spans="2:28" x14ac:dyDescent="0.25">
      <c r="B427" s="85" t="str">
        <f>IF('Vendor Data entry'!B428="","",'Vendor Data entry'!B428)</f>
        <v/>
      </c>
      <c r="C427" s="85" t="str">
        <f>IF('Vendor Data entry'!V428="","",'Vendor Data entry'!V428)</f>
        <v/>
      </c>
      <c r="D427" s="85" t="str">
        <f>IF('Vendor Data entry'!W428="","",'Vendor Data entry'!W428)</f>
        <v/>
      </c>
      <c r="E427" s="85" t="str">
        <f>IF('Vendor Data entry'!AX428="","",'Vendor Data entry'!AX428)</f>
        <v/>
      </c>
      <c r="F427" s="85" t="str">
        <f>IF('Vendor Data entry'!AY428="","",'Vendor Data entry'!AY428)</f>
        <v/>
      </c>
      <c r="G427" s="85"/>
      <c r="H427" s="85" t="str">
        <f>IF('Vendor Data entry'!BU428="","",'Vendor Data entry'!BU428)</f>
        <v/>
      </c>
      <c r="I427" s="85" t="str">
        <f>IF('Vendor Data entry'!CE428="","",'Vendor Data entry'!CE428)</f>
        <v/>
      </c>
      <c r="J427" s="85" t="str">
        <f>IF('Vendor Data entry'!CM428="","",'Vendor Data entry'!CM428)</f>
        <v/>
      </c>
      <c r="Y427" s="85" t="str">
        <f>IF('External Stak. data entry'!T428="","",'External Stak. data entry'!T428)</f>
        <v/>
      </c>
      <c r="Z427" s="85" t="str">
        <f>IF('Customer Data entry'!J428="","",'Customer Data entry'!J428)</f>
        <v/>
      </c>
      <c r="AA427" s="85" t="str">
        <f>IF('Customer Data entry'!S428="","",'Customer Data entry'!S428)</f>
        <v/>
      </c>
      <c r="AB427" s="85" t="str">
        <f>IF('Customer Data entry'!AF428="","",'Customer Data entry'!AF428)</f>
        <v/>
      </c>
    </row>
    <row r="428" spans="2:28" x14ac:dyDescent="0.25">
      <c r="B428" s="85" t="str">
        <f>IF('Vendor Data entry'!B429="","",'Vendor Data entry'!B429)</f>
        <v/>
      </c>
      <c r="C428" s="85" t="str">
        <f>IF('Vendor Data entry'!V429="","",'Vendor Data entry'!V429)</f>
        <v/>
      </c>
      <c r="D428" s="85" t="str">
        <f>IF('Vendor Data entry'!W429="","",'Vendor Data entry'!W429)</f>
        <v/>
      </c>
      <c r="E428" s="85" t="str">
        <f>IF('Vendor Data entry'!AX429="","",'Vendor Data entry'!AX429)</f>
        <v/>
      </c>
      <c r="F428" s="85" t="str">
        <f>IF('Vendor Data entry'!AY429="","",'Vendor Data entry'!AY429)</f>
        <v/>
      </c>
      <c r="G428" s="85"/>
      <c r="H428" s="85" t="str">
        <f>IF('Vendor Data entry'!BU429="","",'Vendor Data entry'!BU429)</f>
        <v/>
      </c>
      <c r="I428" s="85" t="str">
        <f>IF('Vendor Data entry'!CE429="","",'Vendor Data entry'!CE429)</f>
        <v/>
      </c>
      <c r="J428" s="85" t="str">
        <f>IF('Vendor Data entry'!CM429="","",'Vendor Data entry'!CM429)</f>
        <v/>
      </c>
      <c r="Y428" s="85" t="str">
        <f>IF('External Stak. data entry'!T429="","",'External Stak. data entry'!T429)</f>
        <v/>
      </c>
      <c r="Z428" s="85" t="str">
        <f>IF('Customer Data entry'!J429="","",'Customer Data entry'!J429)</f>
        <v/>
      </c>
      <c r="AA428" s="85" t="str">
        <f>IF('Customer Data entry'!S429="","",'Customer Data entry'!S429)</f>
        <v/>
      </c>
      <c r="AB428" s="85" t="str">
        <f>IF('Customer Data entry'!AF429="","",'Customer Data entry'!AF429)</f>
        <v/>
      </c>
    </row>
    <row r="429" spans="2:28" x14ac:dyDescent="0.25">
      <c r="B429" s="85" t="str">
        <f>IF('Vendor Data entry'!B430="","",'Vendor Data entry'!B430)</f>
        <v/>
      </c>
      <c r="C429" s="85" t="str">
        <f>IF('Vendor Data entry'!V430="","",'Vendor Data entry'!V430)</f>
        <v/>
      </c>
      <c r="D429" s="85" t="str">
        <f>IF('Vendor Data entry'!W430="","",'Vendor Data entry'!W430)</f>
        <v/>
      </c>
      <c r="E429" s="85" t="str">
        <f>IF('Vendor Data entry'!AX430="","",'Vendor Data entry'!AX430)</f>
        <v/>
      </c>
      <c r="F429" s="85" t="str">
        <f>IF('Vendor Data entry'!AY430="","",'Vendor Data entry'!AY430)</f>
        <v/>
      </c>
      <c r="G429" s="85"/>
      <c r="H429" s="85" t="str">
        <f>IF('Vendor Data entry'!BU430="","",'Vendor Data entry'!BU430)</f>
        <v/>
      </c>
      <c r="I429" s="85" t="str">
        <f>IF('Vendor Data entry'!CE430="","",'Vendor Data entry'!CE430)</f>
        <v/>
      </c>
      <c r="J429" s="85" t="str">
        <f>IF('Vendor Data entry'!CM430="","",'Vendor Data entry'!CM430)</f>
        <v/>
      </c>
      <c r="Y429" s="85" t="str">
        <f>IF('External Stak. data entry'!T430="","",'External Stak. data entry'!T430)</f>
        <v/>
      </c>
      <c r="Z429" s="85" t="str">
        <f>IF('Customer Data entry'!J430="","",'Customer Data entry'!J430)</f>
        <v/>
      </c>
      <c r="AA429" s="85" t="str">
        <f>IF('Customer Data entry'!S430="","",'Customer Data entry'!S430)</f>
        <v/>
      </c>
      <c r="AB429" s="85" t="str">
        <f>IF('Customer Data entry'!AF430="","",'Customer Data entry'!AF430)</f>
        <v/>
      </c>
    </row>
    <row r="430" spans="2:28" x14ac:dyDescent="0.25">
      <c r="B430" s="85" t="str">
        <f>IF('Vendor Data entry'!B431="","",'Vendor Data entry'!B431)</f>
        <v/>
      </c>
      <c r="C430" s="85" t="str">
        <f>IF('Vendor Data entry'!V431="","",'Vendor Data entry'!V431)</f>
        <v/>
      </c>
      <c r="D430" s="85" t="str">
        <f>IF('Vendor Data entry'!W431="","",'Vendor Data entry'!W431)</f>
        <v/>
      </c>
      <c r="E430" s="85" t="str">
        <f>IF('Vendor Data entry'!AX431="","",'Vendor Data entry'!AX431)</f>
        <v/>
      </c>
      <c r="F430" s="85" t="str">
        <f>IF('Vendor Data entry'!AY431="","",'Vendor Data entry'!AY431)</f>
        <v/>
      </c>
      <c r="G430" s="85"/>
      <c r="H430" s="85" t="str">
        <f>IF('Vendor Data entry'!BU431="","",'Vendor Data entry'!BU431)</f>
        <v/>
      </c>
      <c r="I430" s="85" t="str">
        <f>IF('Vendor Data entry'!CE431="","",'Vendor Data entry'!CE431)</f>
        <v/>
      </c>
      <c r="J430" s="85" t="str">
        <f>IF('Vendor Data entry'!CM431="","",'Vendor Data entry'!CM431)</f>
        <v/>
      </c>
      <c r="Y430" s="85" t="str">
        <f>IF('External Stak. data entry'!T431="","",'External Stak. data entry'!T431)</f>
        <v/>
      </c>
      <c r="Z430" s="85" t="str">
        <f>IF('Customer Data entry'!J431="","",'Customer Data entry'!J431)</f>
        <v/>
      </c>
      <c r="AA430" s="85" t="str">
        <f>IF('Customer Data entry'!S431="","",'Customer Data entry'!S431)</f>
        <v/>
      </c>
      <c r="AB430" s="85" t="str">
        <f>IF('Customer Data entry'!AF431="","",'Customer Data entry'!AF431)</f>
        <v/>
      </c>
    </row>
    <row r="431" spans="2:28" x14ac:dyDescent="0.25">
      <c r="B431" s="85" t="str">
        <f>IF('Vendor Data entry'!B432="","",'Vendor Data entry'!B432)</f>
        <v/>
      </c>
      <c r="C431" s="85" t="str">
        <f>IF('Vendor Data entry'!V432="","",'Vendor Data entry'!V432)</f>
        <v/>
      </c>
      <c r="D431" s="85" t="str">
        <f>IF('Vendor Data entry'!W432="","",'Vendor Data entry'!W432)</f>
        <v/>
      </c>
      <c r="E431" s="85" t="str">
        <f>IF('Vendor Data entry'!AX432="","",'Vendor Data entry'!AX432)</f>
        <v/>
      </c>
      <c r="F431" s="85" t="str">
        <f>IF('Vendor Data entry'!AY432="","",'Vendor Data entry'!AY432)</f>
        <v/>
      </c>
      <c r="G431" s="85"/>
      <c r="H431" s="85" t="str">
        <f>IF('Vendor Data entry'!BU432="","",'Vendor Data entry'!BU432)</f>
        <v/>
      </c>
      <c r="I431" s="85" t="str">
        <f>IF('Vendor Data entry'!CE432="","",'Vendor Data entry'!CE432)</f>
        <v/>
      </c>
      <c r="J431" s="85" t="str">
        <f>IF('Vendor Data entry'!CM432="","",'Vendor Data entry'!CM432)</f>
        <v/>
      </c>
      <c r="Y431" s="85" t="str">
        <f>IF('External Stak. data entry'!T432="","",'External Stak. data entry'!T432)</f>
        <v/>
      </c>
      <c r="Z431" s="85" t="str">
        <f>IF('Customer Data entry'!J432="","",'Customer Data entry'!J432)</f>
        <v/>
      </c>
      <c r="AA431" s="85" t="str">
        <f>IF('Customer Data entry'!S432="","",'Customer Data entry'!S432)</f>
        <v/>
      </c>
      <c r="AB431" s="85" t="str">
        <f>IF('Customer Data entry'!AF432="","",'Customer Data entry'!AF432)</f>
        <v/>
      </c>
    </row>
    <row r="432" spans="2:28" x14ac:dyDescent="0.25">
      <c r="B432" s="85" t="str">
        <f>IF('Vendor Data entry'!B433="","",'Vendor Data entry'!B433)</f>
        <v/>
      </c>
      <c r="C432" s="85" t="str">
        <f>IF('Vendor Data entry'!V433="","",'Vendor Data entry'!V433)</f>
        <v/>
      </c>
      <c r="D432" s="85" t="str">
        <f>IF('Vendor Data entry'!W433="","",'Vendor Data entry'!W433)</f>
        <v/>
      </c>
      <c r="E432" s="85" t="str">
        <f>IF('Vendor Data entry'!AX433="","",'Vendor Data entry'!AX433)</f>
        <v/>
      </c>
      <c r="F432" s="85" t="str">
        <f>IF('Vendor Data entry'!AY433="","",'Vendor Data entry'!AY433)</f>
        <v/>
      </c>
      <c r="G432" s="85"/>
      <c r="H432" s="85" t="str">
        <f>IF('Vendor Data entry'!BU433="","",'Vendor Data entry'!BU433)</f>
        <v/>
      </c>
      <c r="I432" s="85" t="str">
        <f>IF('Vendor Data entry'!CE433="","",'Vendor Data entry'!CE433)</f>
        <v/>
      </c>
      <c r="J432" s="85" t="str">
        <f>IF('Vendor Data entry'!CM433="","",'Vendor Data entry'!CM433)</f>
        <v/>
      </c>
      <c r="Y432" s="85" t="str">
        <f>IF('External Stak. data entry'!T433="","",'External Stak. data entry'!T433)</f>
        <v/>
      </c>
      <c r="Z432" s="85" t="str">
        <f>IF('Customer Data entry'!J433="","",'Customer Data entry'!J433)</f>
        <v/>
      </c>
      <c r="AA432" s="85" t="str">
        <f>IF('Customer Data entry'!S433="","",'Customer Data entry'!S433)</f>
        <v/>
      </c>
      <c r="AB432" s="85" t="str">
        <f>IF('Customer Data entry'!AF433="","",'Customer Data entry'!AF433)</f>
        <v/>
      </c>
    </row>
    <row r="433" spans="2:28" x14ac:dyDescent="0.25">
      <c r="B433" s="85" t="str">
        <f>IF('Vendor Data entry'!B434="","",'Vendor Data entry'!B434)</f>
        <v/>
      </c>
      <c r="C433" s="85" t="str">
        <f>IF('Vendor Data entry'!V434="","",'Vendor Data entry'!V434)</f>
        <v/>
      </c>
      <c r="D433" s="85" t="str">
        <f>IF('Vendor Data entry'!W434="","",'Vendor Data entry'!W434)</f>
        <v/>
      </c>
      <c r="E433" s="85" t="str">
        <f>IF('Vendor Data entry'!AX434="","",'Vendor Data entry'!AX434)</f>
        <v/>
      </c>
      <c r="F433" s="85" t="str">
        <f>IF('Vendor Data entry'!AY434="","",'Vendor Data entry'!AY434)</f>
        <v/>
      </c>
      <c r="G433" s="85"/>
      <c r="H433" s="85" t="str">
        <f>IF('Vendor Data entry'!BU434="","",'Vendor Data entry'!BU434)</f>
        <v/>
      </c>
      <c r="I433" s="85" t="str">
        <f>IF('Vendor Data entry'!CE434="","",'Vendor Data entry'!CE434)</f>
        <v/>
      </c>
      <c r="J433" s="85" t="str">
        <f>IF('Vendor Data entry'!CM434="","",'Vendor Data entry'!CM434)</f>
        <v/>
      </c>
      <c r="Y433" s="85" t="str">
        <f>IF('External Stak. data entry'!T434="","",'External Stak. data entry'!T434)</f>
        <v/>
      </c>
      <c r="Z433" s="85" t="str">
        <f>IF('Customer Data entry'!J434="","",'Customer Data entry'!J434)</f>
        <v/>
      </c>
      <c r="AA433" s="85" t="str">
        <f>IF('Customer Data entry'!S434="","",'Customer Data entry'!S434)</f>
        <v/>
      </c>
      <c r="AB433" s="85" t="str">
        <f>IF('Customer Data entry'!AF434="","",'Customer Data entry'!AF434)</f>
        <v/>
      </c>
    </row>
    <row r="434" spans="2:28" x14ac:dyDescent="0.25">
      <c r="B434" s="85" t="str">
        <f>IF('Vendor Data entry'!B435="","",'Vendor Data entry'!B435)</f>
        <v/>
      </c>
      <c r="C434" s="85" t="str">
        <f>IF('Vendor Data entry'!V435="","",'Vendor Data entry'!V435)</f>
        <v/>
      </c>
      <c r="D434" s="85" t="str">
        <f>IF('Vendor Data entry'!W435="","",'Vendor Data entry'!W435)</f>
        <v/>
      </c>
      <c r="E434" s="85" t="str">
        <f>IF('Vendor Data entry'!AX435="","",'Vendor Data entry'!AX435)</f>
        <v/>
      </c>
      <c r="F434" s="85" t="str">
        <f>IF('Vendor Data entry'!AY435="","",'Vendor Data entry'!AY435)</f>
        <v/>
      </c>
      <c r="G434" s="85"/>
      <c r="H434" s="85" t="str">
        <f>IF('Vendor Data entry'!BU435="","",'Vendor Data entry'!BU435)</f>
        <v/>
      </c>
      <c r="I434" s="85" t="str">
        <f>IF('Vendor Data entry'!CE435="","",'Vendor Data entry'!CE435)</f>
        <v/>
      </c>
      <c r="J434" s="85" t="str">
        <f>IF('Vendor Data entry'!CM435="","",'Vendor Data entry'!CM435)</f>
        <v/>
      </c>
      <c r="Y434" s="85" t="str">
        <f>IF('External Stak. data entry'!T435="","",'External Stak. data entry'!T435)</f>
        <v/>
      </c>
      <c r="Z434" s="85" t="str">
        <f>IF('Customer Data entry'!J435="","",'Customer Data entry'!J435)</f>
        <v/>
      </c>
      <c r="AA434" s="85" t="str">
        <f>IF('Customer Data entry'!S435="","",'Customer Data entry'!S435)</f>
        <v/>
      </c>
      <c r="AB434" s="85" t="str">
        <f>IF('Customer Data entry'!AF435="","",'Customer Data entry'!AF435)</f>
        <v/>
      </c>
    </row>
    <row r="435" spans="2:28" x14ac:dyDescent="0.25">
      <c r="B435" s="85" t="str">
        <f>IF('Vendor Data entry'!B436="","",'Vendor Data entry'!B436)</f>
        <v/>
      </c>
      <c r="C435" s="85" t="str">
        <f>IF('Vendor Data entry'!V436="","",'Vendor Data entry'!V436)</f>
        <v/>
      </c>
      <c r="D435" s="85" t="str">
        <f>IF('Vendor Data entry'!W436="","",'Vendor Data entry'!W436)</f>
        <v/>
      </c>
      <c r="E435" s="85" t="str">
        <f>IF('Vendor Data entry'!AX436="","",'Vendor Data entry'!AX436)</f>
        <v/>
      </c>
      <c r="F435" s="85" t="str">
        <f>IF('Vendor Data entry'!AY436="","",'Vendor Data entry'!AY436)</f>
        <v/>
      </c>
      <c r="G435" s="85"/>
      <c r="H435" s="85" t="str">
        <f>IF('Vendor Data entry'!BU436="","",'Vendor Data entry'!BU436)</f>
        <v/>
      </c>
      <c r="I435" s="85" t="str">
        <f>IF('Vendor Data entry'!CE436="","",'Vendor Data entry'!CE436)</f>
        <v/>
      </c>
      <c r="J435" s="85" t="str">
        <f>IF('Vendor Data entry'!CM436="","",'Vendor Data entry'!CM436)</f>
        <v/>
      </c>
      <c r="Y435" s="85" t="str">
        <f>IF('External Stak. data entry'!T436="","",'External Stak. data entry'!T436)</f>
        <v/>
      </c>
      <c r="Z435" s="85" t="str">
        <f>IF('Customer Data entry'!J436="","",'Customer Data entry'!J436)</f>
        <v/>
      </c>
      <c r="AA435" s="85" t="str">
        <f>IF('Customer Data entry'!S436="","",'Customer Data entry'!S436)</f>
        <v/>
      </c>
      <c r="AB435" s="85" t="str">
        <f>IF('Customer Data entry'!AF436="","",'Customer Data entry'!AF436)</f>
        <v/>
      </c>
    </row>
    <row r="436" spans="2:28" x14ac:dyDescent="0.25">
      <c r="B436" s="85" t="str">
        <f>IF('Vendor Data entry'!B437="","",'Vendor Data entry'!B437)</f>
        <v/>
      </c>
      <c r="C436" s="85" t="str">
        <f>IF('Vendor Data entry'!V437="","",'Vendor Data entry'!V437)</f>
        <v/>
      </c>
      <c r="D436" s="85" t="str">
        <f>IF('Vendor Data entry'!W437="","",'Vendor Data entry'!W437)</f>
        <v/>
      </c>
      <c r="E436" s="85" t="str">
        <f>IF('Vendor Data entry'!AX437="","",'Vendor Data entry'!AX437)</f>
        <v/>
      </c>
      <c r="F436" s="85" t="str">
        <f>IF('Vendor Data entry'!AY437="","",'Vendor Data entry'!AY437)</f>
        <v/>
      </c>
      <c r="G436" s="85"/>
      <c r="H436" s="85" t="str">
        <f>IF('Vendor Data entry'!BU437="","",'Vendor Data entry'!BU437)</f>
        <v/>
      </c>
      <c r="I436" s="85" t="str">
        <f>IF('Vendor Data entry'!CE437="","",'Vendor Data entry'!CE437)</f>
        <v/>
      </c>
      <c r="J436" s="85" t="str">
        <f>IF('Vendor Data entry'!CM437="","",'Vendor Data entry'!CM437)</f>
        <v/>
      </c>
      <c r="Y436" s="85" t="str">
        <f>IF('External Stak. data entry'!T437="","",'External Stak. data entry'!T437)</f>
        <v/>
      </c>
      <c r="Z436" s="85" t="str">
        <f>IF('Customer Data entry'!J437="","",'Customer Data entry'!J437)</f>
        <v/>
      </c>
      <c r="AA436" s="85" t="str">
        <f>IF('Customer Data entry'!S437="","",'Customer Data entry'!S437)</f>
        <v/>
      </c>
      <c r="AB436" s="85" t="str">
        <f>IF('Customer Data entry'!AF437="","",'Customer Data entry'!AF437)</f>
        <v/>
      </c>
    </row>
    <row r="437" spans="2:28" x14ac:dyDescent="0.25">
      <c r="B437" s="85" t="str">
        <f>IF('Vendor Data entry'!B438="","",'Vendor Data entry'!B438)</f>
        <v/>
      </c>
      <c r="C437" s="85" t="str">
        <f>IF('Vendor Data entry'!V438="","",'Vendor Data entry'!V438)</f>
        <v/>
      </c>
      <c r="D437" s="85" t="str">
        <f>IF('Vendor Data entry'!W438="","",'Vendor Data entry'!W438)</f>
        <v/>
      </c>
      <c r="E437" s="85" t="str">
        <f>IF('Vendor Data entry'!AX438="","",'Vendor Data entry'!AX438)</f>
        <v/>
      </c>
      <c r="F437" s="85" t="str">
        <f>IF('Vendor Data entry'!AY438="","",'Vendor Data entry'!AY438)</f>
        <v/>
      </c>
      <c r="G437" s="85"/>
      <c r="H437" s="85" t="str">
        <f>IF('Vendor Data entry'!BU438="","",'Vendor Data entry'!BU438)</f>
        <v/>
      </c>
      <c r="I437" s="85" t="str">
        <f>IF('Vendor Data entry'!CE438="","",'Vendor Data entry'!CE438)</f>
        <v/>
      </c>
      <c r="J437" s="85" t="str">
        <f>IF('Vendor Data entry'!CM438="","",'Vendor Data entry'!CM438)</f>
        <v/>
      </c>
      <c r="Y437" s="85" t="str">
        <f>IF('External Stak. data entry'!T438="","",'External Stak. data entry'!T438)</f>
        <v/>
      </c>
      <c r="Z437" s="85" t="str">
        <f>IF('Customer Data entry'!J438="","",'Customer Data entry'!J438)</f>
        <v/>
      </c>
      <c r="AA437" s="85" t="str">
        <f>IF('Customer Data entry'!S438="","",'Customer Data entry'!S438)</f>
        <v/>
      </c>
      <c r="AB437" s="85" t="str">
        <f>IF('Customer Data entry'!AF438="","",'Customer Data entry'!AF438)</f>
        <v/>
      </c>
    </row>
    <row r="438" spans="2:28" x14ac:dyDescent="0.25">
      <c r="B438" s="85" t="str">
        <f>IF('Vendor Data entry'!B439="","",'Vendor Data entry'!B439)</f>
        <v/>
      </c>
      <c r="C438" s="85" t="str">
        <f>IF('Vendor Data entry'!V439="","",'Vendor Data entry'!V439)</f>
        <v/>
      </c>
      <c r="D438" s="85" t="str">
        <f>IF('Vendor Data entry'!W439="","",'Vendor Data entry'!W439)</f>
        <v/>
      </c>
      <c r="E438" s="85" t="str">
        <f>IF('Vendor Data entry'!AX439="","",'Vendor Data entry'!AX439)</f>
        <v/>
      </c>
      <c r="F438" s="85" t="str">
        <f>IF('Vendor Data entry'!AY439="","",'Vendor Data entry'!AY439)</f>
        <v/>
      </c>
      <c r="G438" s="85"/>
      <c r="H438" s="85" t="str">
        <f>IF('Vendor Data entry'!BU439="","",'Vendor Data entry'!BU439)</f>
        <v/>
      </c>
      <c r="I438" s="85" t="str">
        <f>IF('Vendor Data entry'!CE439="","",'Vendor Data entry'!CE439)</f>
        <v/>
      </c>
      <c r="J438" s="85" t="str">
        <f>IF('Vendor Data entry'!CM439="","",'Vendor Data entry'!CM439)</f>
        <v/>
      </c>
      <c r="Y438" s="85" t="str">
        <f>IF('External Stak. data entry'!T439="","",'External Stak. data entry'!T439)</f>
        <v/>
      </c>
      <c r="Z438" s="85" t="str">
        <f>IF('Customer Data entry'!J439="","",'Customer Data entry'!J439)</f>
        <v/>
      </c>
      <c r="AA438" s="85" t="str">
        <f>IF('Customer Data entry'!S439="","",'Customer Data entry'!S439)</f>
        <v/>
      </c>
      <c r="AB438" s="85" t="str">
        <f>IF('Customer Data entry'!AF439="","",'Customer Data entry'!AF439)</f>
        <v/>
      </c>
    </row>
    <row r="439" spans="2:28" x14ac:dyDescent="0.25">
      <c r="B439" s="85" t="str">
        <f>IF('Vendor Data entry'!B440="","",'Vendor Data entry'!B440)</f>
        <v/>
      </c>
      <c r="C439" s="85" t="str">
        <f>IF('Vendor Data entry'!V440="","",'Vendor Data entry'!V440)</f>
        <v/>
      </c>
      <c r="D439" s="85" t="str">
        <f>IF('Vendor Data entry'!W440="","",'Vendor Data entry'!W440)</f>
        <v/>
      </c>
      <c r="E439" s="85" t="str">
        <f>IF('Vendor Data entry'!AX440="","",'Vendor Data entry'!AX440)</f>
        <v/>
      </c>
      <c r="F439" s="85" t="str">
        <f>IF('Vendor Data entry'!AY440="","",'Vendor Data entry'!AY440)</f>
        <v/>
      </c>
      <c r="G439" s="85"/>
      <c r="H439" s="85" t="str">
        <f>IF('Vendor Data entry'!BU440="","",'Vendor Data entry'!BU440)</f>
        <v/>
      </c>
      <c r="I439" s="85" t="str">
        <f>IF('Vendor Data entry'!CE440="","",'Vendor Data entry'!CE440)</f>
        <v/>
      </c>
      <c r="J439" s="85" t="str">
        <f>IF('Vendor Data entry'!CM440="","",'Vendor Data entry'!CM440)</f>
        <v/>
      </c>
      <c r="Y439" s="85" t="str">
        <f>IF('External Stak. data entry'!T440="","",'External Stak. data entry'!T440)</f>
        <v/>
      </c>
      <c r="Z439" s="85" t="str">
        <f>IF('Customer Data entry'!J440="","",'Customer Data entry'!J440)</f>
        <v/>
      </c>
      <c r="AA439" s="85" t="str">
        <f>IF('Customer Data entry'!S440="","",'Customer Data entry'!S440)</f>
        <v/>
      </c>
      <c r="AB439" s="85" t="str">
        <f>IF('Customer Data entry'!AF440="","",'Customer Data entry'!AF440)</f>
        <v/>
      </c>
    </row>
    <row r="440" spans="2:28" x14ac:dyDescent="0.25">
      <c r="B440" s="85" t="str">
        <f>IF('Vendor Data entry'!B441="","",'Vendor Data entry'!B441)</f>
        <v/>
      </c>
      <c r="C440" s="85" t="str">
        <f>IF('Vendor Data entry'!V441="","",'Vendor Data entry'!V441)</f>
        <v/>
      </c>
      <c r="D440" s="85" t="str">
        <f>IF('Vendor Data entry'!W441="","",'Vendor Data entry'!W441)</f>
        <v/>
      </c>
      <c r="E440" s="85" t="str">
        <f>IF('Vendor Data entry'!AX441="","",'Vendor Data entry'!AX441)</f>
        <v/>
      </c>
      <c r="F440" s="85" t="str">
        <f>IF('Vendor Data entry'!AY441="","",'Vendor Data entry'!AY441)</f>
        <v/>
      </c>
      <c r="G440" s="85"/>
      <c r="H440" s="85" t="str">
        <f>IF('Vendor Data entry'!BU441="","",'Vendor Data entry'!BU441)</f>
        <v/>
      </c>
      <c r="I440" s="85" t="str">
        <f>IF('Vendor Data entry'!CE441="","",'Vendor Data entry'!CE441)</f>
        <v/>
      </c>
      <c r="J440" s="85" t="str">
        <f>IF('Vendor Data entry'!CM441="","",'Vendor Data entry'!CM441)</f>
        <v/>
      </c>
      <c r="Y440" s="85" t="str">
        <f>IF('External Stak. data entry'!T441="","",'External Stak. data entry'!T441)</f>
        <v/>
      </c>
      <c r="Z440" s="85" t="str">
        <f>IF('Customer Data entry'!J441="","",'Customer Data entry'!J441)</f>
        <v/>
      </c>
      <c r="AA440" s="85" t="str">
        <f>IF('Customer Data entry'!S441="","",'Customer Data entry'!S441)</f>
        <v/>
      </c>
      <c r="AB440" s="85" t="str">
        <f>IF('Customer Data entry'!AF441="","",'Customer Data entry'!AF441)</f>
        <v/>
      </c>
    </row>
    <row r="441" spans="2:28" x14ac:dyDescent="0.25">
      <c r="B441" s="85" t="str">
        <f>IF('Vendor Data entry'!B442="","",'Vendor Data entry'!B442)</f>
        <v/>
      </c>
      <c r="C441" s="85" t="str">
        <f>IF('Vendor Data entry'!V442="","",'Vendor Data entry'!V442)</f>
        <v/>
      </c>
      <c r="D441" s="85" t="str">
        <f>IF('Vendor Data entry'!W442="","",'Vendor Data entry'!W442)</f>
        <v/>
      </c>
      <c r="E441" s="85" t="str">
        <f>IF('Vendor Data entry'!AX442="","",'Vendor Data entry'!AX442)</f>
        <v/>
      </c>
      <c r="F441" s="85" t="str">
        <f>IF('Vendor Data entry'!AY442="","",'Vendor Data entry'!AY442)</f>
        <v/>
      </c>
      <c r="G441" s="85"/>
      <c r="H441" s="85" t="str">
        <f>IF('Vendor Data entry'!BU442="","",'Vendor Data entry'!BU442)</f>
        <v/>
      </c>
      <c r="I441" s="85" t="str">
        <f>IF('Vendor Data entry'!CE442="","",'Vendor Data entry'!CE442)</f>
        <v/>
      </c>
      <c r="J441" s="85" t="str">
        <f>IF('Vendor Data entry'!CM442="","",'Vendor Data entry'!CM442)</f>
        <v/>
      </c>
      <c r="Y441" s="85" t="str">
        <f>IF('External Stak. data entry'!T442="","",'External Stak. data entry'!T442)</f>
        <v/>
      </c>
      <c r="Z441" s="85" t="str">
        <f>IF('Customer Data entry'!J442="","",'Customer Data entry'!J442)</f>
        <v/>
      </c>
      <c r="AA441" s="85" t="str">
        <f>IF('Customer Data entry'!S442="","",'Customer Data entry'!S442)</f>
        <v/>
      </c>
      <c r="AB441" s="85" t="str">
        <f>IF('Customer Data entry'!AF442="","",'Customer Data entry'!AF442)</f>
        <v/>
      </c>
    </row>
    <row r="442" spans="2:28" x14ac:dyDescent="0.25">
      <c r="B442" s="85" t="str">
        <f>IF('Vendor Data entry'!B443="","",'Vendor Data entry'!B443)</f>
        <v/>
      </c>
      <c r="C442" s="85" t="str">
        <f>IF('Vendor Data entry'!V443="","",'Vendor Data entry'!V443)</f>
        <v/>
      </c>
      <c r="D442" s="85" t="str">
        <f>IF('Vendor Data entry'!W443="","",'Vendor Data entry'!W443)</f>
        <v/>
      </c>
      <c r="E442" s="85" t="str">
        <f>IF('Vendor Data entry'!AX443="","",'Vendor Data entry'!AX443)</f>
        <v/>
      </c>
      <c r="F442" s="85" t="str">
        <f>IF('Vendor Data entry'!AY443="","",'Vendor Data entry'!AY443)</f>
        <v/>
      </c>
      <c r="G442" s="85"/>
      <c r="H442" s="85" t="str">
        <f>IF('Vendor Data entry'!BU443="","",'Vendor Data entry'!BU443)</f>
        <v/>
      </c>
      <c r="I442" s="85" t="str">
        <f>IF('Vendor Data entry'!CE443="","",'Vendor Data entry'!CE443)</f>
        <v/>
      </c>
      <c r="J442" s="85" t="str">
        <f>IF('Vendor Data entry'!CM443="","",'Vendor Data entry'!CM443)</f>
        <v/>
      </c>
      <c r="Y442" s="85" t="str">
        <f>IF('External Stak. data entry'!T443="","",'External Stak. data entry'!T443)</f>
        <v/>
      </c>
      <c r="Z442" s="85" t="str">
        <f>IF('Customer Data entry'!J443="","",'Customer Data entry'!J443)</f>
        <v/>
      </c>
      <c r="AA442" s="85" t="str">
        <f>IF('Customer Data entry'!S443="","",'Customer Data entry'!S443)</f>
        <v/>
      </c>
      <c r="AB442" s="85" t="str">
        <f>IF('Customer Data entry'!AF443="","",'Customer Data entry'!AF443)</f>
        <v/>
      </c>
    </row>
    <row r="443" spans="2:28" x14ac:dyDescent="0.25">
      <c r="B443" s="85" t="str">
        <f>IF('Vendor Data entry'!B444="","",'Vendor Data entry'!B444)</f>
        <v/>
      </c>
      <c r="C443" s="85" t="str">
        <f>IF('Vendor Data entry'!V444="","",'Vendor Data entry'!V444)</f>
        <v/>
      </c>
      <c r="D443" s="85" t="str">
        <f>IF('Vendor Data entry'!W444="","",'Vendor Data entry'!W444)</f>
        <v/>
      </c>
      <c r="E443" s="85" t="str">
        <f>IF('Vendor Data entry'!AX444="","",'Vendor Data entry'!AX444)</f>
        <v/>
      </c>
      <c r="F443" s="85" t="str">
        <f>IF('Vendor Data entry'!AY444="","",'Vendor Data entry'!AY444)</f>
        <v/>
      </c>
      <c r="G443" s="85"/>
      <c r="H443" s="85" t="str">
        <f>IF('Vendor Data entry'!BU444="","",'Vendor Data entry'!BU444)</f>
        <v/>
      </c>
      <c r="I443" s="85" t="str">
        <f>IF('Vendor Data entry'!CE444="","",'Vendor Data entry'!CE444)</f>
        <v/>
      </c>
      <c r="J443" s="85" t="str">
        <f>IF('Vendor Data entry'!CM444="","",'Vendor Data entry'!CM444)</f>
        <v/>
      </c>
      <c r="Y443" s="85" t="str">
        <f>IF('External Stak. data entry'!T444="","",'External Stak. data entry'!T444)</f>
        <v/>
      </c>
      <c r="Z443" s="85" t="str">
        <f>IF('Customer Data entry'!J444="","",'Customer Data entry'!J444)</f>
        <v/>
      </c>
      <c r="AA443" s="85" t="str">
        <f>IF('Customer Data entry'!S444="","",'Customer Data entry'!S444)</f>
        <v/>
      </c>
      <c r="AB443" s="85" t="str">
        <f>IF('Customer Data entry'!AF444="","",'Customer Data entry'!AF444)</f>
        <v/>
      </c>
    </row>
    <row r="444" spans="2:28" x14ac:dyDescent="0.25">
      <c r="B444" s="85" t="str">
        <f>IF('Vendor Data entry'!B445="","",'Vendor Data entry'!B445)</f>
        <v/>
      </c>
      <c r="C444" s="85" t="str">
        <f>IF('Vendor Data entry'!V445="","",'Vendor Data entry'!V445)</f>
        <v/>
      </c>
      <c r="D444" s="85" t="str">
        <f>IF('Vendor Data entry'!W445="","",'Vendor Data entry'!W445)</f>
        <v/>
      </c>
      <c r="E444" s="85" t="str">
        <f>IF('Vendor Data entry'!AX445="","",'Vendor Data entry'!AX445)</f>
        <v/>
      </c>
      <c r="F444" s="85" t="str">
        <f>IF('Vendor Data entry'!AY445="","",'Vendor Data entry'!AY445)</f>
        <v/>
      </c>
      <c r="G444" s="85"/>
      <c r="H444" s="85" t="str">
        <f>IF('Vendor Data entry'!BU445="","",'Vendor Data entry'!BU445)</f>
        <v/>
      </c>
      <c r="I444" s="85" t="str">
        <f>IF('Vendor Data entry'!CE445="","",'Vendor Data entry'!CE445)</f>
        <v/>
      </c>
      <c r="J444" s="85" t="str">
        <f>IF('Vendor Data entry'!CM445="","",'Vendor Data entry'!CM445)</f>
        <v/>
      </c>
      <c r="Y444" s="85" t="str">
        <f>IF('External Stak. data entry'!T445="","",'External Stak. data entry'!T445)</f>
        <v/>
      </c>
      <c r="Z444" s="85" t="str">
        <f>IF('Customer Data entry'!J445="","",'Customer Data entry'!J445)</f>
        <v/>
      </c>
      <c r="AA444" s="85" t="str">
        <f>IF('Customer Data entry'!S445="","",'Customer Data entry'!S445)</f>
        <v/>
      </c>
      <c r="AB444" s="85" t="str">
        <f>IF('Customer Data entry'!AF445="","",'Customer Data entry'!AF445)</f>
        <v/>
      </c>
    </row>
    <row r="445" spans="2:28" x14ac:dyDescent="0.25">
      <c r="B445" s="85" t="str">
        <f>IF('Vendor Data entry'!B446="","",'Vendor Data entry'!B446)</f>
        <v/>
      </c>
      <c r="C445" s="85" t="str">
        <f>IF('Vendor Data entry'!V446="","",'Vendor Data entry'!V446)</f>
        <v/>
      </c>
      <c r="D445" s="85" t="str">
        <f>IF('Vendor Data entry'!W446="","",'Vendor Data entry'!W446)</f>
        <v/>
      </c>
      <c r="E445" s="85" t="str">
        <f>IF('Vendor Data entry'!AX446="","",'Vendor Data entry'!AX446)</f>
        <v/>
      </c>
      <c r="F445" s="85" t="str">
        <f>IF('Vendor Data entry'!AY446="","",'Vendor Data entry'!AY446)</f>
        <v/>
      </c>
      <c r="G445" s="85"/>
      <c r="H445" s="85" t="str">
        <f>IF('Vendor Data entry'!BU446="","",'Vendor Data entry'!BU446)</f>
        <v/>
      </c>
      <c r="I445" s="85" t="str">
        <f>IF('Vendor Data entry'!CE446="","",'Vendor Data entry'!CE446)</f>
        <v/>
      </c>
      <c r="J445" s="85" t="str">
        <f>IF('Vendor Data entry'!CM446="","",'Vendor Data entry'!CM446)</f>
        <v/>
      </c>
      <c r="Y445" s="85" t="str">
        <f>IF('External Stak. data entry'!T446="","",'External Stak. data entry'!T446)</f>
        <v/>
      </c>
      <c r="Z445" s="85" t="str">
        <f>IF('Customer Data entry'!J446="","",'Customer Data entry'!J446)</f>
        <v/>
      </c>
      <c r="AA445" s="85" t="str">
        <f>IF('Customer Data entry'!S446="","",'Customer Data entry'!S446)</f>
        <v/>
      </c>
      <c r="AB445" s="85" t="str">
        <f>IF('Customer Data entry'!AF446="","",'Customer Data entry'!AF446)</f>
        <v/>
      </c>
    </row>
    <row r="446" spans="2:28" x14ac:dyDescent="0.25">
      <c r="B446" s="85" t="str">
        <f>IF('Vendor Data entry'!B447="","",'Vendor Data entry'!B447)</f>
        <v/>
      </c>
      <c r="C446" s="85" t="str">
        <f>IF('Vendor Data entry'!V447="","",'Vendor Data entry'!V447)</f>
        <v/>
      </c>
      <c r="D446" s="85" t="str">
        <f>IF('Vendor Data entry'!W447="","",'Vendor Data entry'!W447)</f>
        <v/>
      </c>
      <c r="E446" s="85" t="str">
        <f>IF('Vendor Data entry'!AX447="","",'Vendor Data entry'!AX447)</f>
        <v/>
      </c>
      <c r="F446" s="85" t="str">
        <f>IF('Vendor Data entry'!AY447="","",'Vendor Data entry'!AY447)</f>
        <v/>
      </c>
      <c r="G446" s="85"/>
      <c r="H446" s="85" t="str">
        <f>IF('Vendor Data entry'!BU447="","",'Vendor Data entry'!BU447)</f>
        <v/>
      </c>
      <c r="I446" s="85" t="str">
        <f>IF('Vendor Data entry'!CE447="","",'Vendor Data entry'!CE447)</f>
        <v/>
      </c>
      <c r="J446" s="85" t="str">
        <f>IF('Vendor Data entry'!CM447="","",'Vendor Data entry'!CM447)</f>
        <v/>
      </c>
      <c r="Y446" s="85" t="str">
        <f>IF('External Stak. data entry'!T447="","",'External Stak. data entry'!T447)</f>
        <v/>
      </c>
      <c r="Z446" s="85" t="str">
        <f>IF('Customer Data entry'!J447="","",'Customer Data entry'!J447)</f>
        <v/>
      </c>
      <c r="AA446" s="85" t="str">
        <f>IF('Customer Data entry'!S447="","",'Customer Data entry'!S447)</f>
        <v/>
      </c>
      <c r="AB446" s="85" t="str">
        <f>IF('Customer Data entry'!AF447="","",'Customer Data entry'!AF447)</f>
        <v/>
      </c>
    </row>
    <row r="447" spans="2:28" x14ac:dyDescent="0.25">
      <c r="B447" s="85" t="str">
        <f>IF('Vendor Data entry'!B448="","",'Vendor Data entry'!B448)</f>
        <v/>
      </c>
      <c r="C447" s="85" t="str">
        <f>IF('Vendor Data entry'!V448="","",'Vendor Data entry'!V448)</f>
        <v/>
      </c>
      <c r="D447" s="85" t="str">
        <f>IF('Vendor Data entry'!W448="","",'Vendor Data entry'!W448)</f>
        <v/>
      </c>
      <c r="E447" s="85" t="str">
        <f>IF('Vendor Data entry'!AX448="","",'Vendor Data entry'!AX448)</f>
        <v/>
      </c>
      <c r="F447" s="85" t="str">
        <f>IF('Vendor Data entry'!AY448="","",'Vendor Data entry'!AY448)</f>
        <v/>
      </c>
      <c r="G447" s="85"/>
      <c r="H447" s="85" t="str">
        <f>IF('Vendor Data entry'!BU448="","",'Vendor Data entry'!BU448)</f>
        <v/>
      </c>
      <c r="I447" s="85" t="str">
        <f>IF('Vendor Data entry'!CE448="","",'Vendor Data entry'!CE448)</f>
        <v/>
      </c>
      <c r="J447" s="85" t="str">
        <f>IF('Vendor Data entry'!CM448="","",'Vendor Data entry'!CM448)</f>
        <v/>
      </c>
      <c r="Y447" s="85" t="str">
        <f>IF('External Stak. data entry'!T448="","",'External Stak. data entry'!T448)</f>
        <v/>
      </c>
      <c r="Z447" s="85" t="str">
        <f>IF('Customer Data entry'!J448="","",'Customer Data entry'!J448)</f>
        <v/>
      </c>
      <c r="AA447" s="85" t="str">
        <f>IF('Customer Data entry'!S448="","",'Customer Data entry'!S448)</f>
        <v/>
      </c>
      <c r="AB447" s="85" t="str">
        <f>IF('Customer Data entry'!AF448="","",'Customer Data entry'!AF448)</f>
        <v/>
      </c>
    </row>
    <row r="448" spans="2:28" x14ac:dyDescent="0.25">
      <c r="B448" s="85" t="str">
        <f>IF('Vendor Data entry'!B449="","",'Vendor Data entry'!B449)</f>
        <v/>
      </c>
      <c r="C448" s="85" t="str">
        <f>IF('Vendor Data entry'!V449="","",'Vendor Data entry'!V449)</f>
        <v/>
      </c>
      <c r="D448" s="85" t="str">
        <f>IF('Vendor Data entry'!W449="","",'Vendor Data entry'!W449)</f>
        <v/>
      </c>
      <c r="E448" s="85" t="str">
        <f>IF('Vendor Data entry'!AX449="","",'Vendor Data entry'!AX449)</f>
        <v/>
      </c>
      <c r="F448" s="85" t="str">
        <f>IF('Vendor Data entry'!AY449="","",'Vendor Data entry'!AY449)</f>
        <v/>
      </c>
      <c r="G448" s="85"/>
      <c r="H448" s="85" t="str">
        <f>IF('Vendor Data entry'!BU449="","",'Vendor Data entry'!BU449)</f>
        <v/>
      </c>
      <c r="I448" s="85" t="str">
        <f>IF('Vendor Data entry'!CE449="","",'Vendor Data entry'!CE449)</f>
        <v/>
      </c>
      <c r="J448" s="85" t="str">
        <f>IF('Vendor Data entry'!CM449="","",'Vendor Data entry'!CM449)</f>
        <v/>
      </c>
      <c r="Y448" s="85" t="str">
        <f>IF('External Stak. data entry'!T449="","",'External Stak. data entry'!T449)</f>
        <v/>
      </c>
      <c r="Z448" s="85" t="str">
        <f>IF('Customer Data entry'!J449="","",'Customer Data entry'!J449)</f>
        <v/>
      </c>
      <c r="AA448" s="85" t="str">
        <f>IF('Customer Data entry'!S449="","",'Customer Data entry'!S449)</f>
        <v/>
      </c>
      <c r="AB448" s="85" t="str">
        <f>IF('Customer Data entry'!AF449="","",'Customer Data entry'!AF449)</f>
        <v/>
      </c>
    </row>
    <row r="449" spans="2:28" x14ac:dyDescent="0.25">
      <c r="B449" s="85" t="str">
        <f>IF('Vendor Data entry'!B450="","",'Vendor Data entry'!B450)</f>
        <v/>
      </c>
      <c r="C449" s="85" t="str">
        <f>IF('Vendor Data entry'!V450="","",'Vendor Data entry'!V450)</f>
        <v/>
      </c>
      <c r="D449" s="85" t="str">
        <f>IF('Vendor Data entry'!W450="","",'Vendor Data entry'!W450)</f>
        <v/>
      </c>
      <c r="E449" s="85" t="str">
        <f>IF('Vendor Data entry'!AX450="","",'Vendor Data entry'!AX450)</f>
        <v/>
      </c>
      <c r="F449" s="85" t="str">
        <f>IF('Vendor Data entry'!AY450="","",'Vendor Data entry'!AY450)</f>
        <v/>
      </c>
      <c r="G449" s="85"/>
      <c r="H449" s="85" t="str">
        <f>IF('Vendor Data entry'!BU450="","",'Vendor Data entry'!BU450)</f>
        <v/>
      </c>
      <c r="I449" s="85" t="str">
        <f>IF('Vendor Data entry'!CE450="","",'Vendor Data entry'!CE450)</f>
        <v/>
      </c>
      <c r="J449" s="85" t="str">
        <f>IF('Vendor Data entry'!CM450="","",'Vendor Data entry'!CM450)</f>
        <v/>
      </c>
      <c r="Y449" s="85" t="str">
        <f>IF('External Stak. data entry'!T450="","",'External Stak. data entry'!T450)</f>
        <v/>
      </c>
      <c r="Z449" s="85" t="str">
        <f>IF('Customer Data entry'!J450="","",'Customer Data entry'!J450)</f>
        <v/>
      </c>
      <c r="AA449" s="85" t="str">
        <f>IF('Customer Data entry'!S450="","",'Customer Data entry'!S450)</f>
        <v/>
      </c>
      <c r="AB449" s="85" t="str">
        <f>IF('Customer Data entry'!AF450="","",'Customer Data entry'!AF450)</f>
        <v/>
      </c>
    </row>
    <row r="450" spans="2:28" x14ac:dyDescent="0.25">
      <c r="B450" s="85" t="str">
        <f>IF('Vendor Data entry'!B451="","",'Vendor Data entry'!B451)</f>
        <v/>
      </c>
      <c r="C450" s="85" t="str">
        <f>IF('Vendor Data entry'!V451="","",'Vendor Data entry'!V451)</f>
        <v/>
      </c>
      <c r="D450" s="85" t="str">
        <f>IF('Vendor Data entry'!W451="","",'Vendor Data entry'!W451)</f>
        <v/>
      </c>
      <c r="E450" s="85" t="str">
        <f>IF('Vendor Data entry'!AX451="","",'Vendor Data entry'!AX451)</f>
        <v/>
      </c>
      <c r="F450" s="85" t="str">
        <f>IF('Vendor Data entry'!AY451="","",'Vendor Data entry'!AY451)</f>
        <v/>
      </c>
      <c r="G450" s="85"/>
      <c r="H450" s="85" t="str">
        <f>IF('Vendor Data entry'!BU451="","",'Vendor Data entry'!BU451)</f>
        <v/>
      </c>
      <c r="I450" s="85" t="str">
        <f>IF('Vendor Data entry'!CE451="","",'Vendor Data entry'!CE451)</f>
        <v/>
      </c>
      <c r="J450" s="85" t="str">
        <f>IF('Vendor Data entry'!CM451="","",'Vendor Data entry'!CM451)</f>
        <v/>
      </c>
      <c r="Y450" s="85" t="str">
        <f>IF('External Stak. data entry'!T451="","",'External Stak. data entry'!T451)</f>
        <v/>
      </c>
      <c r="Z450" s="85" t="str">
        <f>IF('Customer Data entry'!J451="","",'Customer Data entry'!J451)</f>
        <v/>
      </c>
      <c r="AA450" s="85" t="str">
        <f>IF('Customer Data entry'!S451="","",'Customer Data entry'!S451)</f>
        <v/>
      </c>
      <c r="AB450" s="85" t="str">
        <f>IF('Customer Data entry'!AF451="","",'Customer Data entry'!AF451)</f>
        <v/>
      </c>
    </row>
    <row r="451" spans="2:28" x14ac:dyDescent="0.25">
      <c r="B451" s="85" t="str">
        <f>IF('Vendor Data entry'!B452="","",'Vendor Data entry'!B452)</f>
        <v/>
      </c>
      <c r="C451" s="85" t="str">
        <f>IF('Vendor Data entry'!V452="","",'Vendor Data entry'!V452)</f>
        <v/>
      </c>
      <c r="D451" s="85" t="str">
        <f>IF('Vendor Data entry'!W452="","",'Vendor Data entry'!W452)</f>
        <v/>
      </c>
      <c r="E451" s="85" t="str">
        <f>IF('Vendor Data entry'!AX452="","",'Vendor Data entry'!AX452)</f>
        <v/>
      </c>
      <c r="F451" s="85" t="str">
        <f>IF('Vendor Data entry'!AY452="","",'Vendor Data entry'!AY452)</f>
        <v/>
      </c>
      <c r="G451" s="85"/>
      <c r="H451" s="85" t="str">
        <f>IF('Vendor Data entry'!BU452="","",'Vendor Data entry'!BU452)</f>
        <v/>
      </c>
      <c r="I451" s="85" t="str">
        <f>IF('Vendor Data entry'!CE452="","",'Vendor Data entry'!CE452)</f>
        <v/>
      </c>
      <c r="J451" s="85" t="str">
        <f>IF('Vendor Data entry'!CM452="","",'Vendor Data entry'!CM452)</f>
        <v/>
      </c>
      <c r="Y451" s="85" t="str">
        <f>IF('External Stak. data entry'!T452="","",'External Stak. data entry'!T452)</f>
        <v/>
      </c>
      <c r="Z451" s="85" t="str">
        <f>IF('Customer Data entry'!J452="","",'Customer Data entry'!J452)</f>
        <v/>
      </c>
      <c r="AA451" s="85" t="str">
        <f>IF('Customer Data entry'!S452="","",'Customer Data entry'!S452)</f>
        <v/>
      </c>
      <c r="AB451" s="85" t="str">
        <f>IF('Customer Data entry'!AF452="","",'Customer Data entry'!AF452)</f>
        <v/>
      </c>
    </row>
    <row r="452" spans="2:28" x14ac:dyDescent="0.25">
      <c r="B452" s="85" t="str">
        <f>IF('Vendor Data entry'!B453="","",'Vendor Data entry'!B453)</f>
        <v/>
      </c>
      <c r="C452" s="85" t="str">
        <f>IF('Vendor Data entry'!V453="","",'Vendor Data entry'!V453)</f>
        <v/>
      </c>
      <c r="D452" s="85" t="str">
        <f>IF('Vendor Data entry'!W453="","",'Vendor Data entry'!W453)</f>
        <v/>
      </c>
      <c r="E452" s="85" t="str">
        <f>IF('Vendor Data entry'!AX453="","",'Vendor Data entry'!AX453)</f>
        <v/>
      </c>
      <c r="F452" s="85" t="str">
        <f>IF('Vendor Data entry'!AY453="","",'Vendor Data entry'!AY453)</f>
        <v/>
      </c>
      <c r="G452" s="85"/>
      <c r="H452" s="85" t="str">
        <f>IF('Vendor Data entry'!BU453="","",'Vendor Data entry'!BU453)</f>
        <v/>
      </c>
      <c r="I452" s="85" t="str">
        <f>IF('Vendor Data entry'!CE453="","",'Vendor Data entry'!CE453)</f>
        <v/>
      </c>
      <c r="J452" s="85" t="str">
        <f>IF('Vendor Data entry'!CM453="","",'Vendor Data entry'!CM453)</f>
        <v/>
      </c>
      <c r="Y452" s="85" t="str">
        <f>IF('External Stak. data entry'!T453="","",'External Stak. data entry'!T453)</f>
        <v/>
      </c>
      <c r="Z452" s="85" t="str">
        <f>IF('Customer Data entry'!J453="","",'Customer Data entry'!J453)</f>
        <v/>
      </c>
      <c r="AA452" s="85" t="str">
        <f>IF('Customer Data entry'!S453="","",'Customer Data entry'!S453)</f>
        <v/>
      </c>
      <c r="AB452" s="85" t="str">
        <f>IF('Customer Data entry'!AF453="","",'Customer Data entry'!AF453)</f>
        <v/>
      </c>
    </row>
    <row r="453" spans="2:28" x14ac:dyDescent="0.25">
      <c r="B453" s="85" t="str">
        <f>IF('Vendor Data entry'!B454="","",'Vendor Data entry'!B454)</f>
        <v/>
      </c>
      <c r="C453" s="85" t="str">
        <f>IF('Vendor Data entry'!V454="","",'Vendor Data entry'!V454)</f>
        <v/>
      </c>
      <c r="D453" s="85" t="str">
        <f>IF('Vendor Data entry'!W454="","",'Vendor Data entry'!W454)</f>
        <v/>
      </c>
      <c r="E453" s="85" t="str">
        <f>IF('Vendor Data entry'!AX454="","",'Vendor Data entry'!AX454)</f>
        <v/>
      </c>
      <c r="F453" s="85" t="str">
        <f>IF('Vendor Data entry'!AY454="","",'Vendor Data entry'!AY454)</f>
        <v/>
      </c>
      <c r="G453" s="85"/>
      <c r="H453" s="85" t="str">
        <f>IF('Vendor Data entry'!BU454="","",'Vendor Data entry'!BU454)</f>
        <v/>
      </c>
      <c r="I453" s="85" t="str">
        <f>IF('Vendor Data entry'!CE454="","",'Vendor Data entry'!CE454)</f>
        <v/>
      </c>
      <c r="J453" s="85" t="str">
        <f>IF('Vendor Data entry'!CM454="","",'Vendor Data entry'!CM454)</f>
        <v/>
      </c>
      <c r="Y453" s="85" t="str">
        <f>IF('External Stak. data entry'!T454="","",'External Stak. data entry'!T454)</f>
        <v/>
      </c>
      <c r="Z453" s="85" t="str">
        <f>IF('Customer Data entry'!J454="","",'Customer Data entry'!J454)</f>
        <v/>
      </c>
      <c r="AA453" s="85" t="str">
        <f>IF('Customer Data entry'!S454="","",'Customer Data entry'!S454)</f>
        <v/>
      </c>
      <c r="AB453" s="85" t="str">
        <f>IF('Customer Data entry'!AF454="","",'Customer Data entry'!AF454)</f>
        <v/>
      </c>
    </row>
    <row r="454" spans="2:28" x14ac:dyDescent="0.25">
      <c r="B454" s="85" t="str">
        <f>IF('Vendor Data entry'!B455="","",'Vendor Data entry'!B455)</f>
        <v/>
      </c>
      <c r="C454" s="85" t="str">
        <f>IF('Vendor Data entry'!V455="","",'Vendor Data entry'!V455)</f>
        <v/>
      </c>
      <c r="D454" s="85" t="str">
        <f>IF('Vendor Data entry'!W455="","",'Vendor Data entry'!W455)</f>
        <v/>
      </c>
      <c r="E454" s="85" t="str">
        <f>IF('Vendor Data entry'!AX455="","",'Vendor Data entry'!AX455)</f>
        <v/>
      </c>
      <c r="F454" s="85" t="str">
        <f>IF('Vendor Data entry'!AY455="","",'Vendor Data entry'!AY455)</f>
        <v/>
      </c>
      <c r="G454" s="85"/>
      <c r="H454" s="85" t="str">
        <f>IF('Vendor Data entry'!BU455="","",'Vendor Data entry'!BU455)</f>
        <v/>
      </c>
      <c r="I454" s="85" t="str">
        <f>IF('Vendor Data entry'!CE455="","",'Vendor Data entry'!CE455)</f>
        <v/>
      </c>
      <c r="J454" s="85" t="str">
        <f>IF('Vendor Data entry'!CM455="","",'Vendor Data entry'!CM455)</f>
        <v/>
      </c>
      <c r="Y454" s="85" t="str">
        <f>IF('External Stak. data entry'!T455="","",'External Stak. data entry'!T455)</f>
        <v/>
      </c>
      <c r="Z454" s="85" t="str">
        <f>IF('Customer Data entry'!J455="","",'Customer Data entry'!J455)</f>
        <v/>
      </c>
      <c r="AA454" s="85" t="str">
        <f>IF('Customer Data entry'!S455="","",'Customer Data entry'!S455)</f>
        <v/>
      </c>
      <c r="AB454" s="85" t="str">
        <f>IF('Customer Data entry'!AF455="","",'Customer Data entry'!AF455)</f>
        <v/>
      </c>
    </row>
    <row r="455" spans="2:28" x14ac:dyDescent="0.25">
      <c r="B455" s="85" t="str">
        <f>IF('Vendor Data entry'!B456="","",'Vendor Data entry'!B456)</f>
        <v/>
      </c>
      <c r="C455" s="85" t="str">
        <f>IF('Vendor Data entry'!V456="","",'Vendor Data entry'!V456)</f>
        <v/>
      </c>
      <c r="D455" s="85" t="str">
        <f>IF('Vendor Data entry'!W456="","",'Vendor Data entry'!W456)</f>
        <v/>
      </c>
      <c r="E455" s="85" t="str">
        <f>IF('Vendor Data entry'!AX456="","",'Vendor Data entry'!AX456)</f>
        <v/>
      </c>
      <c r="F455" s="85" t="str">
        <f>IF('Vendor Data entry'!AY456="","",'Vendor Data entry'!AY456)</f>
        <v/>
      </c>
      <c r="G455" s="85"/>
      <c r="H455" s="85" t="str">
        <f>IF('Vendor Data entry'!BU456="","",'Vendor Data entry'!BU456)</f>
        <v/>
      </c>
      <c r="I455" s="85" t="str">
        <f>IF('Vendor Data entry'!CE456="","",'Vendor Data entry'!CE456)</f>
        <v/>
      </c>
      <c r="J455" s="85" t="str">
        <f>IF('Vendor Data entry'!CM456="","",'Vendor Data entry'!CM456)</f>
        <v/>
      </c>
      <c r="Y455" s="85" t="str">
        <f>IF('External Stak. data entry'!T456="","",'External Stak. data entry'!T456)</f>
        <v/>
      </c>
      <c r="Z455" s="85" t="str">
        <f>IF('Customer Data entry'!J456="","",'Customer Data entry'!J456)</f>
        <v/>
      </c>
      <c r="AA455" s="85" t="str">
        <f>IF('Customer Data entry'!S456="","",'Customer Data entry'!S456)</f>
        <v/>
      </c>
      <c r="AB455" s="85" t="str">
        <f>IF('Customer Data entry'!AF456="","",'Customer Data entry'!AF456)</f>
        <v/>
      </c>
    </row>
    <row r="456" spans="2:28" x14ac:dyDescent="0.25">
      <c r="B456" s="85" t="str">
        <f>IF('Vendor Data entry'!B457="","",'Vendor Data entry'!B457)</f>
        <v/>
      </c>
      <c r="C456" s="85" t="str">
        <f>IF('Vendor Data entry'!V457="","",'Vendor Data entry'!V457)</f>
        <v/>
      </c>
      <c r="D456" s="85" t="str">
        <f>IF('Vendor Data entry'!W457="","",'Vendor Data entry'!W457)</f>
        <v/>
      </c>
      <c r="E456" s="85" t="str">
        <f>IF('Vendor Data entry'!AX457="","",'Vendor Data entry'!AX457)</f>
        <v/>
      </c>
      <c r="F456" s="85" t="str">
        <f>IF('Vendor Data entry'!AY457="","",'Vendor Data entry'!AY457)</f>
        <v/>
      </c>
      <c r="G456" s="85"/>
      <c r="H456" s="85" t="str">
        <f>IF('Vendor Data entry'!BU457="","",'Vendor Data entry'!BU457)</f>
        <v/>
      </c>
      <c r="I456" s="85" t="str">
        <f>IF('Vendor Data entry'!CE457="","",'Vendor Data entry'!CE457)</f>
        <v/>
      </c>
      <c r="J456" s="85" t="str">
        <f>IF('Vendor Data entry'!CM457="","",'Vendor Data entry'!CM457)</f>
        <v/>
      </c>
      <c r="Y456" s="85" t="str">
        <f>IF('External Stak. data entry'!T457="","",'External Stak. data entry'!T457)</f>
        <v/>
      </c>
      <c r="Z456" s="85" t="str">
        <f>IF('Customer Data entry'!J457="","",'Customer Data entry'!J457)</f>
        <v/>
      </c>
      <c r="AA456" s="85" t="str">
        <f>IF('Customer Data entry'!S457="","",'Customer Data entry'!S457)</f>
        <v/>
      </c>
      <c r="AB456" s="85" t="str">
        <f>IF('Customer Data entry'!AF457="","",'Customer Data entry'!AF457)</f>
        <v/>
      </c>
    </row>
    <row r="457" spans="2:28" x14ac:dyDescent="0.25">
      <c r="B457" s="85" t="str">
        <f>IF('Vendor Data entry'!B458="","",'Vendor Data entry'!B458)</f>
        <v/>
      </c>
      <c r="C457" s="85" t="str">
        <f>IF('Vendor Data entry'!V458="","",'Vendor Data entry'!V458)</f>
        <v/>
      </c>
      <c r="D457" s="85" t="str">
        <f>IF('Vendor Data entry'!W458="","",'Vendor Data entry'!W458)</f>
        <v/>
      </c>
      <c r="E457" s="85" t="str">
        <f>IF('Vendor Data entry'!AX458="","",'Vendor Data entry'!AX458)</f>
        <v/>
      </c>
      <c r="F457" s="85" t="str">
        <f>IF('Vendor Data entry'!AY458="","",'Vendor Data entry'!AY458)</f>
        <v/>
      </c>
      <c r="G457" s="85"/>
      <c r="H457" s="85" t="str">
        <f>IF('Vendor Data entry'!BU458="","",'Vendor Data entry'!BU458)</f>
        <v/>
      </c>
      <c r="I457" s="85" t="str">
        <f>IF('Vendor Data entry'!CE458="","",'Vendor Data entry'!CE458)</f>
        <v/>
      </c>
      <c r="J457" s="85" t="str">
        <f>IF('Vendor Data entry'!CM458="","",'Vendor Data entry'!CM458)</f>
        <v/>
      </c>
      <c r="Y457" s="85" t="str">
        <f>IF('External Stak. data entry'!T458="","",'External Stak. data entry'!T458)</f>
        <v/>
      </c>
      <c r="Z457" s="85" t="str">
        <f>IF('Customer Data entry'!J458="","",'Customer Data entry'!J458)</f>
        <v/>
      </c>
      <c r="AA457" s="85" t="str">
        <f>IF('Customer Data entry'!S458="","",'Customer Data entry'!S458)</f>
        <v/>
      </c>
      <c r="AB457" s="85" t="str">
        <f>IF('Customer Data entry'!AF458="","",'Customer Data entry'!AF458)</f>
        <v/>
      </c>
    </row>
    <row r="458" spans="2:28" x14ac:dyDescent="0.25">
      <c r="B458" s="85" t="str">
        <f>IF('Vendor Data entry'!B459="","",'Vendor Data entry'!B459)</f>
        <v/>
      </c>
      <c r="C458" s="85" t="str">
        <f>IF('Vendor Data entry'!V459="","",'Vendor Data entry'!V459)</f>
        <v/>
      </c>
      <c r="D458" s="85" t="str">
        <f>IF('Vendor Data entry'!W459="","",'Vendor Data entry'!W459)</f>
        <v/>
      </c>
      <c r="E458" s="85" t="str">
        <f>IF('Vendor Data entry'!AX459="","",'Vendor Data entry'!AX459)</f>
        <v/>
      </c>
      <c r="F458" s="85" t="str">
        <f>IF('Vendor Data entry'!AY459="","",'Vendor Data entry'!AY459)</f>
        <v/>
      </c>
      <c r="G458" s="85"/>
      <c r="H458" s="85" t="str">
        <f>IF('Vendor Data entry'!BU459="","",'Vendor Data entry'!BU459)</f>
        <v/>
      </c>
      <c r="I458" s="85" t="str">
        <f>IF('Vendor Data entry'!CE459="","",'Vendor Data entry'!CE459)</f>
        <v/>
      </c>
      <c r="J458" s="85" t="str">
        <f>IF('Vendor Data entry'!CM459="","",'Vendor Data entry'!CM459)</f>
        <v/>
      </c>
      <c r="Y458" s="85" t="str">
        <f>IF('External Stak. data entry'!T459="","",'External Stak. data entry'!T459)</f>
        <v/>
      </c>
      <c r="Z458" s="85" t="str">
        <f>IF('Customer Data entry'!J459="","",'Customer Data entry'!J459)</f>
        <v/>
      </c>
      <c r="AA458" s="85" t="str">
        <f>IF('Customer Data entry'!S459="","",'Customer Data entry'!S459)</f>
        <v/>
      </c>
      <c r="AB458" s="85" t="str">
        <f>IF('Customer Data entry'!AF459="","",'Customer Data entry'!AF459)</f>
        <v/>
      </c>
    </row>
    <row r="459" spans="2:28" x14ac:dyDescent="0.25">
      <c r="B459" s="85" t="str">
        <f>IF('Vendor Data entry'!B460="","",'Vendor Data entry'!B460)</f>
        <v/>
      </c>
      <c r="C459" s="85" t="str">
        <f>IF('Vendor Data entry'!V460="","",'Vendor Data entry'!V460)</f>
        <v/>
      </c>
      <c r="D459" s="85" t="str">
        <f>IF('Vendor Data entry'!W460="","",'Vendor Data entry'!W460)</f>
        <v/>
      </c>
      <c r="E459" s="85" t="str">
        <f>IF('Vendor Data entry'!AX460="","",'Vendor Data entry'!AX460)</f>
        <v/>
      </c>
      <c r="F459" s="85" t="str">
        <f>IF('Vendor Data entry'!AY460="","",'Vendor Data entry'!AY460)</f>
        <v/>
      </c>
      <c r="G459" s="85"/>
      <c r="H459" s="85" t="str">
        <f>IF('Vendor Data entry'!BU460="","",'Vendor Data entry'!BU460)</f>
        <v/>
      </c>
      <c r="I459" s="85" t="str">
        <f>IF('Vendor Data entry'!CE460="","",'Vendor Data entry'!CE460)</f>
        <v/>
      </c>
      <c r="J459" s="85" t="str">
        <f>IF('Vendor Data entry'!CM460="","",'Vendor Data entry'!CM460)</f>
        <v/>
      </c>
      <c r="Y459" s="85" t="str">
        <f>IF('External Stak. data entry'!T460="","",'External Stak. data entry'!T460)</f>
        <v/>
      </c>
      <c r="Z459" s="85" t="str">
        <f>IF('Customer Data entry'!J460="","",'Customer Data entry'!J460)</f>
        <v/>
      </c>
      <c r="AA459" s="85" t="str">
        <f>IF('Customer Data entry'!S460="","",'Customer Data entry'!S460)</f>
        <v/>
      </c>
      <c r="AB459" s="85" t="str">
        <f>IF('Customer Data entry'!AF460="","",'Customer Data entry'!AF460)</f>
        <v/>
      </c>
    </row>
    <row r="460" spans="2:28" x14ac:dyDescent="0.25">
      <c r="B460" s="85" t="str">
        <f>IF('Vendor Data entry'!B461="","",'Vendor Data entry'!B461)</f>
        <v/>
      </c>
      <c r="C460" s="85" t="str">
        <f>IF('Vendor Data entry'!V461="","",'Vendor Data entry'!V461)</f>
        <v/>
      </c>
      <c r="D460" s="85" t="str">
        <f>IF('Vendor Data entry'!W461="","",'Vendor Data entry'!W461)</f>
        <v/>
      </c>
      <c r="E460" s="85" t="str">
        <f>IF('Vendor Data entry'!AX461="","",'Vendor Data entry'!AX461)</f>
        <v/>
      </c>
      <c r="F460" s="85" t="str">
        <f>IF('Vendor Data entry'!AY461="","",'Vendor Data entry'!AY461)</f>
        <v/>
      </c>
      <c r="G460" s="85"/>
      <c r="H460" s="85" t="str">
        <f>IF('Vendor Data entry'!BU461="","",'Vendor Data entry'!BU461)</f>
        <v/>
      </c>
      <c r="I460" s="85" t="str">
        <f>IF('Vendor Data entry'!CE461="","",'Vendor Data entry'!CE461)</f>
        <v/>
      </c>
      <c r="J460" s="85" t="str">
        <f>IF('Vendor Data entry'!CM461="","",'Vendor Data entry'!CM461)</f>
        <v/>
      </c>
      <c r="Y460" s="85" t="str">
        <f>IF('External Stak. data entry'!T461="","",'External Stak. data entry'!T461)</f>
        <v/>
      </c>
      <c r="Z460" s="85" t="str">
        <f>IF('Customer Data entry'!J461="","",'Customer Data entry'!J461)</f>
        <v/>
      </c>
      <c r="AA460" s="85" t="str">
        <f>IF('Customer Data entry'!S461="","",'Customer Data entry'!S461)</f>
        <v/>
      </c>
      <c r="AB460" s="85" t="str">
        <f>IF('Customer Data entry'!AF461="","",'Customer Data entry'!AF461)</f>
        <v/>
      </c>
    </row>
    <row r="461" spans="2:28" x14ac:dyDescent="0.25">
      <c r="B461" s="85" t="str">
        <f>IF('Vendor Data entry'!B462="","",'Vendor Data entry'!B462)</f>
        <v/>
      </c>
      <c r="C461" s="85" t="str">
        <f>IF('Vendor Data entry'!V462="","",'Vendor Data entry'!V462)</f>
        <v/>
      </c>
      <c r="D461" s="85" t="str">
        <f>IF('Vendor Data entry'!W462="","",'Vendor Data entry'!W462)</f>
        <v/>
      </c>
      <c r="E461" s="85" t="str">
        <f>IF('Vendor Data entry'!AX462="","",'Vendor Data entry'!AX462)</f>
        <v/>
      </c>
      <c r="F461" s="85" t="str">
        <f>IF('Vendor Data entry'!AY462="","",'Vendor Data entry'!AY462)</f>
        <v/>
      </c>
      <c r="G461" s="85"/>
      <c r="H461" s="85" t="str">
        <f>IF('Vendor Data entry'!BU462="","",'Vendor Data entry'!BU462)</f>
        <v/>
      </c>
      <c r="I461" s="85" t="str">
        <f>IF('Vendor Data entry'!CE462="","",'Vendor Data entry'!CE462)</f>
        <v/>
      </c>
      <c r="J461" s="85" t="str">
        <f>IF('Vendor Data entry'!CM462="","",'Vendor Data entry'!CM462)</f>
        <v/>
      </c>
      <c r="Y461" s="85" t="str">
        <f>IF('External Stak. data entry'!T462="","",'External Stak. data entry'!T462)</f>
        <v/>
      </c>
      <c r="Z461" s="85" t="str">
        <f>IF('Customer Data entry'!J462="","",'Customer Data entry'!J462)</f>
        <v/>
      </c>
      <c r="AA461" s="85" t="str">
        <f>IF('Customer Data entry'!S462="","",'Customer Data entry'!S462)</f>
        <v/>
      </c>
      <c r="AB461" s="85" t="str">
        <f>IF('Customer Data entry'!AF462="","",'Customer Data entry'!AF462)</f>
        <v/>
      </c>
    </row>
    <row r="462" spans="2:28" x14ac:dyDescent="0.25">
      <c r="B462" s="85" t="str">
        <f>IF('Vendor Data entry'!B463="","",'Vendor Data entry'!B463)</f>
        <v/>
      </c>
      <c r="C462" s="85" t="str">
        <f>IF('Vendor Data entry'!V463="","",'Vendor Data entry'!V463)</f>
        <v/>
      </c>
      <c r="D462" s="85" t="str">
        <f>IF('Vendor Data entry'!W463="","",'Vendor Data entry'!W463)</f>
        <v/>
      </c>
      <c r="E462" s="85" t="str">
        <f>IF('Vendor Data entry'!AX463="","",'Vendor Data entry'!AX463)</f>
        <v/>
      </c>
      <c r="F462" s="85" t="str">
        <f>IF('Vendor Data entry'!AY463="","",'Vendor Data entry'!AY463)</f>
        <v/>
      </c>
      <c r="G462" s="85"/>
      <c r="H462" s="85" t="str">
        <f>IF('Vendor Data entry'!BU463="","",'Vendor Data entry'!BU463)</f>
        <v/>
      </c>
      <c r="I462" s="85" t="str">
        <f>IF('Vendor Data entry'!CE463="","",'Vendor Data entry'!CE463)</f>
        <v/>
      </c>
      <c r="J462" s="85" t="str">
        <f>IF('Vendor Data entry'!CM463="","",'Vendor Data entry'!CM463)</f>
        <v/>
      </c>
      <c r="Y462" s="85" t="str">
        <f>IF('External Stak. data entry'!T463="","",'External Stak. data entry'!T463)</f>
        <v/>
      </c>
      <c r="Z462" s="85" t="str">
        <f>IF('Customer Data entry'!J463="","",'Customer Data entry'!J463)</f>
        <v/>
      </c>
      <c r="AA462" s="85" t="str">
        <f>IF('Customer Data entry'!S463="","",'Customer Data entry'!S463)</f>
        <v/>
      </c>
      <c r="AB462" s="85" t="str">
        <f>IF('Customer Data entry'!AF463="","",'Customer Data entry'!AF463)</f>
        <v/>
      </c>
    </row>
    <row r="463" spans="2:28" x14ac:dyDescent="0.25">
      <c r="B463" s="85" t="str">
        <f>IF('Vendor Data entry'!B464="","",'Vendor Data entry'!B464)</f>
        <v/>
      </c>
      <c r="C463" s="85" t="str">
        <f>IF('Vendor Data entry'!V464="","",'Vendor Data entry'!V464)</f>
        <v/>
      </c>
      <c r="D463" s="85" t="str">
        <f>IF('Vendor Data entry'!W464="","",'Vendor Data entry'!W464)</f>
        <v/>
      </c>
      <c r="E463" s="85" t="str">
        <f>IF('Vendor Data entry'!AX464="","",'Vendor Data entry'!AX464)</f>
        <v/>
      </c>
      <c r="F463" s="85" t="str">
        <f>IF('Vendor Data entry'!AY464="","",'Vendor Data entry'!AY464)</f>
        <v/>
      </c>
      <c r="G463" s="85"/>
      <c r="H463" s="85" t="str">
        <f>IF('Vendor Data entry'!BU464="","",'Vendor Data entry'!BU464)</f>
        <v/>
      </c>
      <c r="I463" s="85" t="str">
        <f>IF('Vendor Data entry'!CE464="","",'Vendor Data entry'!CE464)</f>
        <v/>
      </c>
      <c r="J463" s="85" t="str">
        <f>IF('Vendor Data entry'!CM464="","",'Vendor Data entry'!CM464)</f>
        <v/>
      </c>
      <c r="Y463" s="85" t="str">
        <f>IF('External Stak. data entry'!T464="","",'External Stak. data entry'!T464)</f>
        <v/>
      </c>
      <c r="Z463" s="85" t="str">
        <f>IF('Customer Data entry'!J464="","",'Customer Data entry'!J464)</f>
        <v/>
      </c>
      <c r="AA463" s="85" t="str">
        <f>IF('Customer Data entry'!S464="","",'Customer Data entry'!S464)</f>
        <v/>
      </c>
      <c r="AB463" s="85" t="str">
        <f>IF('Customer Data entry'!AF464="","",'Customer Data entry'!AF464)</f>
        <v/>
      </c>
    </row>
    <row r="464" spans="2:28" x14ac:dyDescent="0.25">
      <c r="B464" s="85" t="str">
        <f>IF('Vendor Data entry'!B465="","",'Vendor Data entry'!B465)</f>
        <v/>
      </c>
      <c r="C464" s="85" t="str">
        <f>IF('Vendor Data entry'!V465="","",'Vendor Data entry'!V465)</f>
        <v/>
      </c>
      <c r="D464" s="85" t="str">
        <f>IF('Vendor Data entry'!W465="","",'Vendor Data entry'!W465)</f>
        <v/>
      </c>
      <c r="E464" s="85" t="str">
        <f>IF('Vendor Data entry'!AX465="","",'Vendor Data entry'!AX465)</f>
        <v/>
      </c>
      <c r="F464" s="85" t="str">
        <f>IF('Vendor Data entry'!AY465="","",'Vendor Data entry'!AY465)</f>
        <v/>
      </c>
      <c r="G464" s="85"/>
      <c r="H464" s="85" t="str">
        <f>IF('Vendor Data entry'!BU465="","",'Vendor Data entry'!BU465)</f>
        <v/>
      </c>
      <c r="I464" s="85" t="str">
        <f>IF('Vendor Data entry'!CE465="","",'Vendor Data entry'!CE465)</f>
        <v/>
      </c>
      <c r="J464" s="85" t="str">
        <f>IF('Vendor Data entry'!CM465="","",'Vendor Data entry'!CM465)</f>
        <v/>
      </c>
      <c r="Y464" s="85" t="str">
        <f>IF('External Stak. data entry'!T465="","",'External Stak. data entry'!T465)</f>
        <v/>
      </c>
      <c r="Z464" s="85" t="str">
        <f>IF('Customer Data entry'!J465="","",'Customer Data entry'!J465)</f>
        <v/>
      </c>
      <c r="AA464" s="85" t="str">
        <f>IF('Customer Data entry'!S465="","",'Customer Data entry'!S465)</f>
        <v/>
      </c>
      <c r="AB464" s="85" t="str">
        <f>IF('Customer Data entry'!AF465="","",'Customer Data entry'!AF465)</f>
        <v/>
      </c>
    </row>
    <row r="465" spans="2:28" x14ac:dyDescent="0.25">
      <c r="B465" s="85" t="str">
        <f>IF('Vendor Data entry'!B466="","",'Vendor Data entry'!B466)</f>
        <v/>
      </c>
      <c r="C465" s="85" t="str">
        <f>IF('Vendor Data entry'!V466="","",'Vendor Data entry'!V466)</f>
        <v/>
      </c>
      <c r="D465" s="85" t="str">
        <f>IF('Vendor Data entry'!W466="","",'Vendor Data entry'!W466)</f>
        <v/>
      </c>
      <c r="E465" s="85" t="str">
        <f>IF('Vendor Data entry'!AX466="","",'Vendor Data entry'!AX466)</f>
        <v/>
      </c>
      <c r="F465" s="85" t="str">
        <f>IF('Vendor Data entry'!AY466="","",'Vendor Data entry'!AY466)</f>
        <v/>
      </c>
      <c r="G465" s="85"/>
      <c r="H465" s="85" t="str">
        <f>IF('Vendor Data entry'!BU466="","",'Vendor Data entry'!BU466)</f>
        <v/>
      </c>
      <c r="I465" s="85" t="str">
        <f>IF('Vendor Data entry'!CE466="","",'Vendor Data entry'!CE466)</f>
        <v/>
      </c>
      <c r="J465" s="85" t="str">
        <f>IF('Vendor Data entry'!CM466="","",'Vendor Data entry'!CM466)</f>
        <v/>
      </c>
      <c r="Y465" s="85" t="str">
        <f>IF('External Stak. data entry'!T466="","",'External Stak. data entry'!T466)</f>
        <v/>
      </c>
      <c r="Z465" s="85" t="str">
        <f>IF('Customer Data entry'!J466="","",'Customer Data entry'!J466)</f>
        <v/>
      </c>
      <c r="AA465" s="85" t="str">
        <f>IF('Customer Data entry'!S466="","",'Customer Data entry'!S466)</f>
        <v/>
      </c>
      <c r="AB465" s="85" t="str">
        <f>IF('Customer Data entry'!AF466="","",'Customer Data entry'!AF466)</f>
        <v/>
      </c>
    </row>
    <row r="466" spans="2:28" x14ac:dyDescent="0.25">
      <c r="B466" s="85" t="str">
        <f>IF('Vendor Data entry'!B467="","",'Vendor Data entry'!B467)</f>
        <v/>
      </c>
      <c r="C466" s="85" t="str">
        <f>IF('Vendor Data entry'!V467="","",'Vendor Data entry'!V467)</f>
        <v/>
      </c>
      <c r="D466" s="85" t="str">
        <f>IF('Vendor Data entry'!W467="","",'Vendor Data entry'!W467)</f>
        <v/>
      </c>
      <c r="E466" s="85" t="str">
        <f>IF('Vendor Data entry'!AX467="","",'Vendor Data entry'!AX467)</f>
        <v/>
      </c>
      <c r="F466" s="85" t="str">
        <f>IF('Vendor Data entry'!AY467="","",'Vendor Data entry'!AY467)</f>
        <v/>
      </c>
      <c r="G466" s="85"/>
      <c r="H466" s="85" t="str">
        <f>IF('Vendor Data entry'!BU467="","",'Vendor Data entry'!BU467)</f>
        <v/>
      </c>
      <c r="I466" s="85" t="str">
        <f>IF('Vendor Data entry'!CE467="","",'Vendor Data entry'!CE467)</f>
        <v/>
      </c>
      <c r="J466" s="85" t="str">
        <f>IF('Vendor Data entry'!CM467="","",'Vendor Data entry'!CM467)</f>
        <v/>
      </c>
      <c r="Y466" s="85" t="str">
        <f>IF('External Stak. data entry'!T467="","",'External Stak. data entry'!T467)</f>
        <v/>
      </c>
      <c r="Z466" s="85" t="str">
        <f>IF('Customer Data entry'!J467="","",'Customer Data entry'!J467)</f>
        <v/>
      </c>
      <c r="AA466" s="85" t="str">
        <f>IF('Customer Data entry'!S467="","",'Customer Data entry'!S467)</f>
        <v/>
      </c>
      <c r="AB466" s="85" t="str">
        <f>IF('Customer Data entry'!AF467="","",'Customer Data entry'!AF467)</f>
        <v/>
      </c>
    </row>
    <row r="467" spans="2:28" x14ac:dyDescent="0.25">
      <c r="B467" s="85" t="str">
        <f>IF('Vendor Data entry'!B468="","",'Vendor Data entry'!B468)</f>
        <v/>
      </c>
      <c r="C467" s="85" t="str">
        <f>IF('Vendor Data entry'!V468="","",'Vendor Data entry'!V468)</f>
        <v/>
      </c>
      <c r="D467" s="85" t="str">
        <f>IF('Vendor Data entry'!W468="","",'Vendor Data entry'!W468)</f>
        <v/>
      </c>
      <c r="E467" s="85" t="str">
        <f>IF('Vendor Data entry'!AX468="","",'Vendor Data entry'!AX468)</f>
        <v/>
      </c>
      <c r="F467" s="85" t="str">
        <f>IF('Vendor Data entry'!AY468="","",'Vendor Data entry'!AY468)</f>
        <v/>
      </c>
      <c r="G467" s="85"/>
      <c r="H467" s="85" t="str">
        <f>IF('Vendor Data entry'!BU468="","",'Vendor Data entry'!BU468)</f>
        <v/>
      </c>
      <c r="I467" s="85" t="str">
        <f>IF('Vendor Data entry'!CE468="","",'Vendor Data entry'!CE468)</f>
        <v/>
      </c>
      <c r="J467" s="85" t="str">
        <f>IF('Vendor Data entry'!CM468="","",'Vendor Data entry'!CM468)</f>
        <v/>
      </c>
      <c r="Y467" s="85" t="str">
        <f>IF('External Stak. data entry'!T468="","",'External Stak. data entry'!T468)</f>
        <v/>
      </c>
      <c r="Z467" s="85" t="str">
        <f>IF('Customer Data entry'!J468="","",'Customer Data entry'!J468)</f>
        <v/>
      </c>
      <c r="AA467" s="85" t="str">
        <f>IF('Customer Data entry'!S468="","",'Customer Data entry'!S468)</f>
        <v/>
      </c>
      <c r="AB467" s="85" t="str">
        <f>IF('Customer Data entry'!AF468="","",'Customer Data entry'!AF468)</f>
        <v/>
      </c>
    </row>
    <row r="468" spans="2:28" x14ac:dyDescent="0.25">
      <c r="B468" s="85" t="str">
        <f>IF('Vendor Data entry'!B469="","",'Vendor Data entry'!B469)</f>
        <v/>
      </c>
      <c r="C468" s="85" t="str">
        <f>IF('Vendor Data entry'!V469="","",'Vendor Data entry'!V469)</f>
        <v/>
      </c>
      <c r="D468" s="85" t="str">
        <f>IF('Vendor Data entry'!W469="","",'Vendor Data entry'!W469)</f>
        <v/>
      </c>
      <c r="E468" s="85" t="str">
        <f>IF('Vendor Data entry'!AX469="","",'Vendor Data entry'!AX469)</f>
        <v/>
      </c>
      <c r="F468" s="85" t="str">
        <f>IF('Vendor Data entry'!AY469="","",'Vendor Data entry'!AY469)</f>
        <v/>
      </c>
      <c r="G468" s="85"/>
      <c r="H468" s="85" t="str">
        <f>IF('Vendor Data entry'!BU469="","",'Vendor Data entry'!BU469)</f>
        <v/>
      </c>
      <c r="I468" s="85" t="str">
        <f>IF('Vendor Data entry'!CE469="","",'Vendor Data entry'!CE469)</f>
        <v/>
      </c>
      <c r="J468" s="85" t="str">
        <f>IF('Vendor Data entry'!CM469="","",'Vendor Data entry'!CM469)</f>
        <v/>
      </c>
      <c r="Y468" s="85" t="str">
        <f>IF('External Stak. data entry'!T469="","",'External Stak. data entry'!T469)</f>
        <v/>
      </c>
      <c r="Z468" s="85" t="str">
        <f>IF('Customer Data entry'!J469="","",'Customer Data entry'!J469)</f>
        <v/>
      </c>
      <c r="AA468" s="85" t="str">
        <f>IF('Customer Data entry'!S469="","",'Customer Data entry'!S469)</f>
        <v/>
      </c>
      <c r="AB468" s="85" t="str">
        <f>IF('Customer Data entry'!AF469="","",'Customer Data entry'!AF469)</f>
        <v/>
      </c>
    </row>
    <row r="469" spans="2:28" x14ac:dyDescent="0.25">
      <c r="B469" s="85" t="str">
        <f>IF('Vendor Data entry'!B470="","",'Vendor Data entry'!B470)</f>
        <v/>
      </c>
      <c r="C469" s="85" t="str">
        <f>IF('Vendor Data entry'!V470="","",'Vendor Data entry'!V470)</f>
        <v/>
      </c>
      <c r="D469" s="85" t="str">
        <f>IF('Vendor Data entry'!W470="","",'Vendor Data entry'!W470)</f>
        <v/>
      </c>
      <c r="E469" s="85" t="str">
        <f>IF('Vendor Data entry'!AX470="","",'Vendor Data entry'!AX470)</f>
        <v/>
      </c>
      <c r="F469" s="85" t="str">
        <f>IF('Vendor Data entry'!AY470="","",'Vendor Data entry'!AY470)</f>
        <v/>
      </c>
      <c r="G469" s="85"/>
      <c r="H469" s="85" t="str">
        <f>IF('Vendor Data entry'!BU470="","",'Vendor Data entry'!BU470)</f>
        <v/>
      </c>
      <c r="I469" s="85" t="str">
        <f>IF('Vendor Data entry'!CE470="","",'Vendor Data entry'!CE470)</f>
        <v/>
      </c>
      <c r="J469" s="85" t="str">
        <f>IF('Vendor Data entry'!CM470="","",'Vendor Data entry'!CM470)</f>
        <v/>
      </c>
      <c r="Y469" s="85" t="str">
        <f>IF('External Stak. data entry'!T470="","",'External Stak. data entry'!T470)</f>
        <v/>
      </c>
      <c r="Z469" s="85" t="str">
        <f>IF('Customer Data entry'!J470="","",'Customer Data entry'!J470)</f>
        <v/>
      </c>
      <c r="AA469" s="85" t="str">
        <f>IF('Customer Data entry'!S470="","",'Customer Data entry'!S470)</f>
        <v/>
      </c>
      <c r="AB469" s="85" t="str">
        <f>IF('Customer Data entry'!AF470="","",'Customer Data entry'!AF470)</f>
        <v/>
      </c>
    </row>
    <row r="470" spans="2:28" x14ac:dyDescent="0.25">
      <c r="B470" s="85" t="str">
        <f>IF('Vendor Data entry'!B471="","",'Vendor Data entry'!B471)</f>
        <v/>
      </c>
      <c r="C470" s="85" t="str">
        <f>IF('Vendor Data entry'!V471="","",'Vendor Data entry'!V471)</f>
        <v/>
      </c>
      <c r="D470" s="85" t="str">
        <f>IF('Vendor Data entry'!W471="","",'Vendor Data entry'!W471)</f>
        <v/>
      </c>
      <c r="E470" s="85" t="str">
        <f>IF('Vendor Data entry'!AX471="","",'Vendor Data entry'!AX471)</f>
        <v/>
      </c>
      <c r="F470" s="85" t="str">
        <f>IF('Vendor Data entry'!AY471="","",'Vendor Data entry'!AY471)</f>
        <v/>
      </c>
      <c r="G470" s="85"/>
      <c r="H470" s="85" t="str">
        <f>IF('Vendor Data entry'!BU471="","",'Vendor Data entry'!BU471)</f>
        <v/>
      </c>
      <c r="I470" s="85" t="str">
        <f>IF('Vendor Data entry'!CE471="","",'Vendor Data entry'!CE471)</f>
        <v/>
      </c>
      <c r="J470" s="85" t="str">
        <f>IF('Vendor Data entry'!CM471="","",'Vendor Data entry'!CM471)</f>
        <v/>
      </c>
      <c r="Y470" s="85" t="str">
        <f>IF('External Stak. data entry'!T471="","",'External Stak. data entry'!T471)</f>
        <v/>
      </c>
      <c r="Z470" s="85" t="str">
        <f>IF('Customer Data entry'!J471="","",'Customer Data entry'!J471)</f>
        <v/>
      </c>
      <c r="AA470" s="85" t="str">
        <f>IF('Customer Data entry'!S471="","",'Customer Data entry'!S471)</f>
        <v/>
      </c>
      <c r="AB470" s="85" t="str">
        <f>IF('Customer Data entry'!AF471="","",'Customer Data entry'!AF471)</f>
        <v/>
      </c>
    </row>
    <row r="471" spans="2:28" x14ac:dyDescent="0.25">
      <c r="B471" s="85" t="str">
        <f>IF('Vendor Data entry'!B472="","",'Vendor Data entry'!B472)</f>
        <v/>
      </c>
      <c r="C471" s="85" t="str">
        <f>IF('Vendor Data entry'!V472="","",'Vendor Data entry'!V472)</f>
        <v/>
      </c>
      <c r="D471" s="85" t="str">
        <f>IF('Vendor Data entry'!W472="","",'Vendor Data entry'!W472)</f>
        <v/>
      </c>
      <c r="E471" s="85" t="str">
        <f>IF('Vendor Data entry'!AX472="","",'Vendor Data entry'!AX472)</f>
        <v/>
      </c>
      <c r="F471" s="85" t="str">
        <f>IF('Vendor Data entry'!AY472="","",'Vendor Data entry'!AY472)</f>
        <v/>
      </c>
      <c r="G471" s="85"/>
      <c r="H471" s="85" t="str">
        <f>IF('Vendor Data entry'!BU472="","",'Vendor Data entry'!BU472)</f>
        <v/>
      </c>
      <c r="I471" s="85" t="str">
        <f>IF('Vendor Data entry'!CE472="","",'Vendor Data entry'!CE472)</f>
        <v/>
      </c>
      <c r="J471" s="85" t="str">
        <f>IF('Vendor Data entry'!CM472="","",'Vendor Data entry'!CM472)</f>
        <v/>
      </c>
      <c r="Y471" s="85" t="str">
        <f>IF('External Stak. data entry'!T472="","",'External Stak. data entry'!T472)</f>
        <v/>
      </c>
      <c r="Z471" s="85" t="str">
        <f>IF('Customer Data entry'!J472="","",'Customer Data entry'!J472)</f>
        <v/>
      </c>
      <c r="AA471" s="85" t="str">
        <f>IF('Customer Data entry'!S472="","",'Customer Data entry'!S472)</f>
        <v/>
      </c>
      <c r="AB471" s="85" t="str">
        <f>IF('Customer Data entry'!AF472="","",'Customer Data entry'!AF472)</f>
        <v/>
      </c>
    </row>
    <row r="472" spans="2:28" x14ac:dyDescent="0.25">
      <c r="B472" s="85" t="str">
        <f>IF('Vendor Data entry'!B473="","",'Vendor Data entry'!B473)</f>
        <v/>
      </c>
      <c r="C472" s="85" t="str">
        <f>IF('Vendor Data entry'!V473="","",'Vendor Data entry'!V473)</f>
        <v/>
      </c>
      <c r="D472" s="85" t="str">
        <f>IF('Vendor Data entry'!W473="","",'Vendor Data entry'!W473)</f>
        <v/>
      </c>
      <c r="E472" s="85" t="str">
        <f>IF('Vendor Data entry'!AX473="","",'Vendor Data entry'!AX473)</f>
        <v/>
      </c>
      <c r="F472" s="85" t="str">
        <f>IF('Vendor Data entry'!AY473="","",'Vendor Data entry'!AY473)</f>
        <v/>
      </c>
      <c r="G472" s="85"/>
      <c r="H472" s="85" t="str">
        <f>IF('Vendor Data entry'!BU473="","",'Vendor Data entry'!BU473)</f>
        <v/>
      </c>
      <c r="I472" s="85" t="str">
        <f>IF('Vendor Data entry'!CE473="","",'Vendor Data entry'!CE473)</f>
        <v/>
      </c>
      <c r="J472" s="85" t="str">
        <f>IF('Vendor Data entry'!CM473="","",'Vendor Data entry'!CM473)</f>
        <v/>
      </c>
      <c r="Y472" s="85" t="str">
        <f>IF('External Stak. data entry'!T473="","",'External Stak. data entry'!T473)</f>
        <v/>
      </c>
      <c r="Z472" s="85" t="str">
        <f>IF('Customer Data entry'!J473="","",'Customer Data entry'!J473)</f>
        <v/>
      </c>
      <c r="AA472" s="85" t="str">
        <f>IF('Customer Data entry'!S473="","",'Customer Data entry'!S473)</f>
        <v/>
      </c>
      <c r="AB472" s="85" t="str">
        <f>IF('Customer Data entry'!AF473="","",'Customer Data entry'!AF473)</f>
        <v/>
      </c>
    </row>
    <row r="473" spans="2:28" x14ac:dyDescent="0.25">
      <c r="B473" s="85" t="str">
        <f>IF('Vendor Data entry'!B474="","",'Vendor Data entry'!B474)</f>
        <v/>
      </c>
      <c r="C473" s="85" t="str">
        <f>IF('Vendor Data entry'!V474="","",'Vendor Data entry'!V474)</f>
        <v/>
      </c>
      <c r="D473" s="85" t="str">
        <f>IF('Vendor Data entry'!W474="","",'Vendor Data entry'!W474)</f>
        <v/>
      </c>
      <c r="E473" s="85" t="str">
        <f>IF('Vendor Data entry'!AX474="","",'Vendor Data entry'!AX474)</f>
        <v/>
      </c>
      <c r="F473" s="85" t="str">
        <f>IF('Vendor Data entry'!AY474="","",'Vendor Data entry'!AY474)</f>
        <v/>
      </c>
      <c r="G473" s="85"/>
      <c r="H473" s="85" t="str">
        <f>IF('Vendor Data entry'!BU474="","",'Vendor Data entry'!BU474)</f>
        <v/>
      </c>
      <c r="I473" s="85" t="str">
        <f>IF('Vendor Data entry'!CE474="","",'Vendor Data entry'!CE474)</f>
        <v/>
      </c>
      <c r="J473" s="85" t="str">
        <f>IF('Vendor Data entry'!CM474="","",'Vendor Data entry'!CM474)</f>
        <v/>
      </c>
      <c r="Y473" s="85" t="str">
        <f>IF('External Stak. data entry'!T474="","",'External Stak. data entry'!T474)</f>
        <v/>
      </c>
      <c r="Z473" s="85" t="str">
        <f>IF('Customer Data entry'!J474="","",'Customer Data entry'!J474)</f>
        <v/>
      </c>
      <c r="AA473" s="85" t="str">
        <f>IF('Customer Data entry'!S474="","",'Customer Data entry'!S474)</f>
        <v/>
      </c>
      <c r="AB473" s="85" t="str">
        <f>IF('Customer Data entry'!AF474="","",'Customer Data entry'!AF474)</f>
        <v/>
      </c>
    </row>
    <row r="474" spans="2:28" x14ac:dyDescent="0.25">
      <c r="B474" s="85" t="str">
        <f>IF('Vendor Data entry'!B475="","",'Vendor Data entry'!B475)</f>
        <v/>
      </c>
      <c r="C474" s="85" t="str">
        <f>IF('Vendor Data entry'!V475="","",'Vendor Data entry'!V475)</f>
        <v/>
      </c>
      <c r="D474" s="85" t="str">
        <f>IF('Vendor Data entry'!W475="","",'Vendor Data entry'!W475)</f>
        <v/>
      </c>
      <c r="E474" s="85" t="str">
        <f>IF('Vendor Data entry'!AX475="","",'Vendor Data entry'!AX475)</f>
        <v/>
      </c>
      <c r="F474" s="85" t="str">
        <f>IF('Vendor Data entry'!AY475="","",'Vendor Data entry'!AY475)</f>
        <v/>
      </c>
      <c r="G474" s="85"/>
      <c r="H474" s="85" t="str">
        <f>IF('Vendor Data entry'!BU475="","",'Vendor Data entry'!BU475)</f>
        <v/>
      </c>
      <c r="I474" s="85" t="str">
        <f>IF('Vendor Data entry'!CE475="","",'Vendor Data entry'!CE475)</f>
        <v/>
      </c>
      <c r="J474" s="85" t="str">
        <f>IF('Vendor Data entry'!CM475="","",'Vendor Data entry'!CM475)</f>
        <v/>
      </c>
      <c r="Y474" s="85" t="str">
        <f>IF('External Stak. data entry'!T475="","",'External Stak. data entry'!T475)</f>
        <v/>
      </c>
      <c r="Z474" s="85" t="str">
        <f>IF('Customer Data entry'!J475="","",'Customer Data entry'!J475)</f>
        <v/>
      </c>
      <c r="AA474" s="85" t="str">
        <f>IF('Customer Data entry'!S475="","",'Customer Data entry'!S475)</f>
        <v/>
      </c>
      <c r="AB474" s="85" t="str">
        <f>IF('Customer Data entry'!AF475="","",'Customer Data entry'!AF475)</f>
        <v/>
      </c>
    </row>
    <row r="475" spans="2:28" x14ac:dyDescent="0.25">
      <c r="B475" s="85" t="str">
        <f>IF('Vendor Data entry'!B476="","",'Vendor Data entry'!B476)</f>
        <v/>
      </c>
      <c r="C475" s="85" t="str">
        <f>IF('Vendor Data entry'!V476="","",'Vendor Data entry'!V476)</f>
        <v/>
      </c>
      <c r="D475" s="85" t="str">
        <f>IF('Vendor Data entry'!W476="","",'Vendor Data entry'!W476)</f>
        <v/>
      </c>
      <c r="E475" s="85" t="str">
        <f>IF('Vendor Data entry'!AX476="","",'Vendor Data entry'!AX476)</f>
        <v/>
      </c>
      <c r="F475" s="85" t="str">
        <f>IF('Vendor Data entry'!AY476="","",'Vendor Data entry'!AY476)</f>
        <v/>
      </c>
      <c r="G475" s="85"/>
      <c r="H475" s="85" t="str">
        <f>IF('Vendor Data entry'!BU476="","",'Vendor Data entry'!BU476)</f>
        <v/>
      </c>
      <c r="I475" s="85" t="str">
        <f>IF('Vendor Data entry'!CE476="","",'Vendor Data entry'!CE476)</f>
        <v/>
      </c>
      <c r="J475" s="85" t="str">
        <f>IF('Vendor Data entry'!CM476="","",'Vendor Data entry'!CM476)</f>
        <v/>
      </c>
      <c r="Y475" s="85" t="str">
        <f>IF('External Stak. data entry'!T476="","",'External Stak. data entry'!T476)</f>
        <v/>
      </c>
      <c r="Z475" s="85" t="str">
        <f>IF('Customer Data entry'!J476="","",'Customer Data entry'!J476)</f>
        <v/>
      </c>
      <c r="AA475" s="85" t="str">
        <f>IF('Customer Data entry'!S476="","",'Customer Data entry'!S476)</f>
        <v/>
      </c>
      <c r="AB475" s="85" t="str">
        <f>IF('Customer Data entry'!AF476="","",'Customer Data entry'!AF476)</f>
        <v/>
      </c>
    </row>
    <row r="476" spans="2:28" x14ac:dyDescent="0.25">
      <c r="B476" s="85" t="str">
        <f>IF('Vendor Data entry'!B477="","",'Vendor Data entry'!B477)</f>
        <v/>
      </c>
      <c r="C476" s="85" t="str">
        <f>IF('Vendor Data entry'!V477="","",'Vendor Data entry'!V477)</f>
        <v/>
      </c>
      <c r="D476" s="85" t="str">
        <f>IF('Vendor Data entry'!W477="","",'Vendor Data entry'!W477)</f>
        <v/>
      </c>
      <c r="E476" s="85" t="str">
        <f>IF('Vendor Data entry'!AX477="","",'Vendor Data entry'!AX477)</f>
        <v/>
      </c>
      <c r="F476" s="85" t="str">
        <f>IF('Vendor Data entry'!AY477="","",'Vendor Data entry'!AY477)</f>
        <v/>
      </c>
      <c r="G476" s="85"/>
      <c r="H476" s="85" t="str">
        <f>IF('Vendor Data entry'!BU477="","",'Vendor Data entry'!BU477)</f>
        <v/>
      </c>
      <c r="I476" s="85" t="str">
        <f>IF('Vendor Data entry'!CE477="","",'Vendor Data entry'!CE477)</f>
        <v/>
      </c>
      <c r="J476" s="85" t="str">
        <f>IF('Vendor Data entry'!CM477="","",'Vendor Data entry'!CM477)</f>
        <v/>
      </c>
      <c r="Y476" s="85" t="str">
        <f>IF('External Stak. data entry'!T477="","",'External Stak. data entry'!T477)</f>
        <v/>
      </c>
      <c r="Z476" s="85" t="str">
        <f>IF('Customer Data entry'!J477="","",'Customer Data entry'!J477)</f>
        <v/>
      </c>
      <c r="AA476" s="85" t="str">
        <f>IF('Customer Data entry'!S477="","",'Customer Data entry'!S477)</f>
        <v/>
      </c>
      <c r="AB476" s="85" t="str">
        <f>IF('Customer Data entry'!AF477="","",'Customer Data entry'!AF477)</f>
        <v/>
      </c>
    </row>
    <row r="477" spans="2:28" x14ac:dyDescent="0.25">
      <c r="B477" s="85" t="str">
        <f>IF('Vendor Data entry'!B478="","",'Vendor Data entry'!B478)</f>
        <v/>
      </c>
      <c r="C477" s="85" t="str">
        <f>IF('Vendor Data entry'!V478="","",'Vendor Data entry'!V478)</f>
        <v/>
      </c>
      <c r="D477" s="85" t="str">
        <f>IF('Vendor Data entry'!W478="","",'Vendor Data entry'!W478)</f>
        <v/>
      </c>
      <c r="E477" s="85" t="str">
        <f>IF('Vendor Data entry'!AX478="","",'Vendor Data entry'!AX478)</f>
        <v/>
      </c>
      <c r="F477" s="85" t="str">
        <f>IF('Vendor Data entry'!AY478="","",'Vendor Data entry'!AY478)</f>
        <v/>
      </c>
      <c r="G477" s="85"/>
      <c r="H477" s="85" t="str">
        <f>IF('Vendor Data entry'!BU478="","",'Vendor Data entry'!BU478)</f>
        <v/>
      </c>
      <c r="I477" s="85" t="str">
        <f>IF('Vendor Data entry'!CE478="","",'Vendor Data entry'!CE478)</f>
        <v/>
      </c>
      <c r="J477" s="85" t="str">
        <f>IF('Vendor Data entry'!CM478="","",'Vendor Data entry'!CM478)</f>
        <v/>
      </c>
      <c r="Y477" s="85" t="str">
        <f>IF('External Stak. data entry'!T478="","",'External Stak. data entry'!T478)</f>
        <v/>
      </c>
      <c r="Z477" s="85" t="str">
        <f>IF('Customer Data entry'!J478="","",'Customer Data entry'!J478)</f>
        <v/>
      </c>
      <c r="AA477" s="85" t="str">
        <f>IF('Customer Data entry'!S478="","",'Customer Data entry'!S478)</f>
        <v/>
      </c>
      <c r="AB477" s="85" t="str">
        <f>IF('Customer Data entry'!AF478="","",'Customer Data entry'!AF478)</f>
        <v/>
      </c>
    </row>
    <row r="478" spans="2:28" x14ac:dyDescent="0.25">
      <c r="B478" s="85" t="str">
        <f>IF('Vendor Data entry'!B479="","",'Vendor Data entry'!B479)</f>
        <v/>
      </c>
      <c r="C478" s="85" t="str">
        <f>IF('Vendor Data entry'!V479="","",'Vendor Data entry'!V479)</f>
        <v/>
      </c>
      <c r="D478" s="85" t="str">
        <f>IF('Vendor Data entry'!W479="","",'Vendor Data entry'!W479)</f>
        <v/>
      </c>
      <c r="E478" s="85" t="str">
        <f>IF('Vendor Data entry'!AX479="","",'Vendor Data entry'!AX479)</f>
        <v/>
      </c>
      <c r="F478" s="85" t="str">
        <f>IF('Vendor Data entry'!AY479="","",'Vendor Data entry'!AY479)</f>
        <v/>
      </c>
      <c r="G478" s="85"/>
      <c r="H478" s="85" t="str">
        <f>IF('Vendor Data entry'!BU479="","",'Vendor Data entry'!BU479)</f>
        <v/>
      </c>
      <c r="I478" s="85" t="str">
        <f>IF('Vendor Data entry'!CE479="","",'Vendor Data entry'!CE479)</f>
        <v/>
      </c>
      <c r="J478" s="85" t="str">
        <f>IF('Vendor Data entry'!CM479="","",'Vendor Data entry'!CM479)</f>
        <v/>
      </c>
      <c r="Y478" s="85" t="str">
        <f>IF('External Stak. data entry'!T479="","",'External Stak. data entry'!T479)</f>
        <v/>
      </c>
      <c r="Z478" s="85" t="str">
        <f>IF('Customer Data entry'!J479="","",'Customer Data entry'!J479)</f>
        <v/>
      </c>
      <c r="AA478" s="85" t="str">
        <f>IF('Customer Data entry'!S479="","",'Customer Data entry'!S479)</f>
        <v/>
      </c>
      <c r="AB478" s="85" t="str">
        <f>IF('Customer Data entry'!AF479="","",'Customer Data entry'!AF479)</f>
        <v/>
      </c>
    </row>
    <row r="479" spans="2:28" x14ac:dyDescent="0.25">
      <c r="B479" s="85" t="str">
        <f>IF('Vendor Data entry'!B480="","",'Vendor Data entry'!B480)</f>
        <v/>
      </c>
      <c r="C479" s="85" t="str">
        <f>IF('Vendor Data entry'!V480="","",'Vendor Data entry'!V480)</f>
        <v/>
      </c>
      <c r="D479" s="85" t="str">
        <f>IF('Vendor Data entry'!W480="","",'Vendor Data entry'!W480)</f>
        <v/>
      </c>
      <c r="E479" s="85" t="str">
        <f>IF('Vendor Data entry'!AX480="","",'Vendor Data entry'!AX480)</f>
        <v/>
      </c>
      <c r="F479" s="85" t="str">
        <f>IF('Vendor Data entry'!AY480="","",'Vendor Data entry'!AY480)</f>
        <v/>
      </c>
      <c r="G479" s="85"/>
      <c r="H479" s="85" t="str">
        <f>IF('Vendor Data entry'!BU480="","",'Vendor Data entry'!BU480)</f>
        <v/>
      </c>
      <c r="I479" s="85" t="str">
        <f>IF('Vendor Data entry'!CE480="","",'Vendor Data entry'!CE480)</f>
        <v/>
      </c>
      <c r="J479" s="85" t="str">
        <f>IF('Vendor Data entry'!CM480="","",'Vendor Data entry'!CM480)</f>
        <v/>
      </c>
      <c r="Y479" s="85" t="str">
        <f>IF('External Stak. data entry'!T480="","",'External Stak. data entry'!T480)</f>
        <v/>
      </c>
      <c r="Z479" s="85" t="str">
        <f>IF('Customer Data entry'!J480="","",'Customer Data entry'!J480)</f>
        <v/>
      </c>
      <c r="AA479" s="85" t="str">
        <f>IF('Customer Data entry'!S480="","",'Customer Data entry'!S480)</f>
        <v/>
      </c>
      <c r="AB479" s="85" t="str">
        <f>IF('Customer Data entry'!AF480="","",'Customer Data entry'!AF480)</f>
        <v/>
      </c>
    </row>
    <row r="480" spans="2:28" x14ac:dyDescent="0.25">
      <c r="B480" s="85" t="str">
        <f>IF('Vendor Data entry'!B481="","",'Vendor Data entry'!B481)</f>
        <v/>
      </c>
      <c r="C480" s="85" t="str">
        <f>IF('Vendor Data entry'!V481="","",'Vendor Data entry'!V481)</f>
        <v/>
      </c>
      <c r="D480" s="85" t="str">
        <f>IF('Vendor Data entry'!W481="","",'Vendor Data entry'!W481)</f>
        <v/>
      </c>
      <c r="E480" s="85" t="str">
        <f>IF('Vendor Data entry'!AX481="","",'Vendor Data entry'!AX481)</f>
        <v/>
      </c>
      <c r="F480" s="85" t="str">
        <f>IF('Vendor Data entry'!AY481="","",'Vendor Data entry'!AY481)</f>
        <v/>
      </c>
      <c r="G480" s="85"/>
      <c r="H480" s="85" t="str">
        <f>IF('Vendor Data entry'!BU481="","",'Vendor Data entry'!BU481)</f>
        <v/>
      </c>
      <c r="I480" s="85" t="str">
        <f>IF('Vendor Data entry'!CE481="","",'Vendor Data entry'!CE481)</f>
        <v/>
      </c>
      <c r="J480" s="85" t="str">
        <f>IF('Vendor Data entry'!CM481="","",'Vendor Data entry'!CM481)</f>
        <v/>
      </c>
      <c r="Y480" s="85" t="str">
        <f>IF('External Stak. data entry'!T481="","",'External Stak. data entry'!T481)</f>
        <v/>
      </c>
      <c r="Z480" s="85" t="str">
        <f>IF('Customer Data entry'!J481="","",'Customer Data entry'!J481)</f>
        <v/>
      </c>
      <c r="AA480" s="85" t="str">
        <f>IF('Customer Data entry'!S481="","",'Customer Data entry'!S481)</f>
        <v/>
      </c>
      <c r="AB480" s="85" t="str">
        <f>IF('Customer Data entry'!AF481="","",'Customer Data entry'!AF481)</f>
        <v/>
      </c>
    </row>
    <row r="481" spans="2:28" x14ac:dyDescent="0.25">
      <c r="B481" s="85" t="str">
        <f>IF('Vendor Data entry'!B482="","",'Vendor Data entry'!B482)</f>
        <v/>
      </c>
      <c r="C481" s="85" t="str">
        <f>IF('Vendor Data entry'!V482="","",'Vendor Data entry'!V482)</f>
        <v/>
      </c>
      <c r="D481" s="85" t="str">
        <f>IF('Vendor Data entry'!W482="","",'Vendor Data entry'!W482)</f>
        <v/>
      </c>
      <c r="E481" s="85" t="str">
        <f>IF('Vendor Data entry'!AX482="","",'Vendor Data entry'!AX482)</f>
        <v/>
      </c>
      <c r="F481" s="85" t="str">
        <f>IF('Vendor Data entry'!AY482="","",'Vendor Data entry'!AY482)</f>
        <v/>
      </c>
      <c r="G481" s="85"/>
      <c r="H481" s="85" t="str">
        <f>IF('Vendor Data entry'!BU482="","",'Vendor Data entry'!BU482)</f>
        <v/>
      </c>
      <c r="I481" s="85" t="str">
        <f>IF('Vendor Data entry'!CE482="","",'Vendor Data entry'!CE482)</f>
        <v/>
      </c>
      <c r="J481" s="85" t="str">
        <f>IF('Vendor Data entry'!CM482="","",'Vendor Data entry'!CM482)</f>
        <v/>
      </c>
      <c r="Y481" s="85" t="str">
        <f>IF('External Stak. data entry'!T482="","",'External Stak. data entry'!T482)</f>
        <v/>
      </c>
      <c r="Z481" s="85" t="str">
        <f>IF('Customer Data entry'!J482="","",'Customer Data entry'!J482)</f>
        <v/>
      </c>
      <c r="AA481" s="85" t="str">
        <f>IF('Customer Data entry'!S482="","",'Customer Data entry'!S482)</f>
        <v/>
      </c>
      <c r="AB481" s="85" t="str">
        <f>IF('Customer Data entry'!AF482="","",'Customer Data entry'!AF482)</f>
        <v/>
      </c>
    </row>
    <row r="482" spans="2:28" x14ac:dyDescent="0.25">
      <c r="B482" s="85" t="str">
        <f>IF('Vendor Data entry'!B483="","",'Vendor Data entry'!B483)</f>
        <v/>
      </c>
      <c r="C482" s="85" t="str">
        <f>IF('Vendor Data entry'!V483="","",'Vendor Data entry'!V483)</f>
        <v/>
      </c>
      <c r="D482" s="85" t="str">
        <f>IF('Vendor Data entry'!W483="","",'Vendor Data entry'!W483)</f>
        <v/>
      </c>
      <c r="E482" s="85" t="str">
        <f>IF('Vendor Data entry'!AX483="","",'Vendor Data entry'!AX483)</f>
        <v/>
      </c>
      <c r="F482" s="85" t="str">
        <f>IF('Vendor Data entry'!AY483="","",'Vendor Data entry'!AY483)</f>
        <v/>
      </c>
      <c r="G482" s="85"/>
      <c r="H482" s="85" t="str">
        <f>IF('Vendor Data entry'!BU483="","",'Vendor Data entry'!BU483)</f>
        <v/>
      </c>
      <c r="I482" s="85" t="str">
        <f>IF('Vendor Data entry'!CE483="","",'Vendor Data entry'!CE483)</f>
        <v/>
      </c>
      <c r="J482" s="85" t="str">
        <f>IF('Vendor Data entry'!CM483="","",'Vendor Data entry'!CM483)</f>
        <v/>
      </c>
      <c r="Y482" s="85" t="str">
        <f>IF('External Stak. data entry'!T483="","",'External Stak. data entry'!T483)</f>
        <v/>
      </c>
      <c r="Z482" s="85" t="str">
        <f>IF('Customer Data entry'!J483="","",'Customer Data entry'!J483)</f>
        <v/>
      </c>
      <c r="AA482" s="85" t="str">
        <f>IF('Customer Data entry'!S483="","",'Customer Data entry'!S483)</f>
        <v/>
      </c>
      <c r="AB482" s="85" t="str">
        <f>IF('Customer Data entry'!AF483="","",'Customer Data entry'!AF483)</f>
        <v/>
      </c>
    </row>
    <row r="483" spans="2:28" x14ac:dyDescent="0.25">
      <c r="B483" s="85" t="str">
        <f>IF('Vendor Data entry'!B484="","",'Vendor Data entry'!B484)</f>
        <v/>
      </c>
      <c r="C483" s="85" t="str">
        <f>IF('Vendor Data entry'!V484="","",'Vendor Data entry'!V484)</f>
        <v/>
      </c>
      <c r="D483" s="85" t="str">
        <f>IF('Vendor Data entry'!W484="","",'Vendor Data entry'!W484)</f>
        <v/>
      </c>
      <c r="E483" s="85" t="str">
        <f>IF('Vendor Data entry'!AX484="","",'Vendor Data entry'!AX484)</f>
        <v/>
      </c>
      <c r="F483" s="85" t="str">
        <f>IF('Vendor Data entry'!AY484="","",'Vendor Data entry'!AY484)</f>
        <v/>
      </c>
      <c r="G483" s="85"/>
      <c r="H483" s="85" t="str">
        <f>IF('Vendor Data entry'!BU484="","",'Vendor Data entry'!BU484)</f>
        <v/>
      </c>
      <c r="I483" s="85" t="str">
        <f>IF('Vendor Data entry'!CE484="","",'Vendor Data entry'!CE484)</f>
        <v/>
      </c>
      <c r="J483" s="85" t="str">
        <f>IF('Vendor Data entry'!CM484="","",'Vendor Data entry'!CM484)</f>
        <v/>
      </c>
      <c r="Y483" s="85" t="str">
        <f>IF('External Stak. data entry'!T484="","",'External Stak. data entry'!T484)</f>
        <v/>
      </c>
      <c r="Z483" s="85" t="str">
        <f>IF('Customer Data entry'!J484="","",'Customer Data entry'!J484)</f>
        <v/>
      </c>
      <c r="AA483" s="85" t="str">
        <f>IF('Customer Data entry'!S484="","",'Customer Data entry'!S484)</f>
        <v/>
      </c>
      <c r="AB483" s="85" t="str">
        <f>IF('Customer Data entry'!AF484="","",'Customer Data entry'!AF484)</f>
        <v/>
      </c>
    </row>
    <row r="484" spans="2:28" x14ac:dyDescent="0.25">
      <c r="B484" s="85" t="str">
        <f>IF('Vendor Data entry'!B485="","",'Vendor Data entry'!B485)</f>
        <v/>
      </c>
      <c r="C484" s="85" t="str">
        <f>IF('Vendor Data entry'!V485="","",'Vendor Data entry'!V485)</f>
        <v/>
      </c>
      <c r="D484" s="85" t="str">
        <f>IF('Vendor Data entry'!W485="","",'Vendor Data entry'!W485)</f>
        <v/>
      </c>
      <c r="E484" s="85" t="str">
        <f>IF('Vendor Data entry'!AX485="","",'Vendor Data entry'!AX485)</f>
        <v/>
      </c>
      <c r="F484" s="85" t="str">
        <f>IF('Vendor Data entry'!AY485="","",'Vendor Data entry'!AY485)</f>
        <v/>
      </c>
      <c r="G484" s="85"/>
      <c r="H484" s="85" t="str">
        <f>IF('Vendor Data entry'!BU485="","",'Vendor Data entry'!BU485)</f>
        <v/>
      </c>
      <c r="I484" s="85" t="str">
        <f>IF('Vendor Data entry'!CE485="","",'Vendor Data entry'!CE485)</f>
        <v/>
      </c>
      <c r="J484" s="85" t="str">
        <f>IF('Vendor Data entry'!CM485="","",'Vendor Data entry'!CM485)</f>
        <v/>
      </c>
      <c r="Y484" s="85" t="str">
        <f>IF('External Stak. data entry'!T485="","",'External Stak. data entry'!T485)</f>
        <v/>
      </c>
      <c r="Z484" s="85" t="str">
        <f>IF('Customer Data entry'!J485="","",'Customer Data entry'!J485)</f>
        <v/>
      </c>
      <c r="AA484" s="85" t="str">
        <f>IF('Customer Data entry'!S485="","",'Customer Data entry'!S485)</f>
        <v/>
      </c>
      <c r="AB484" s="85" t="str">
        <f>IF('Customer Data entry'!AF485="","",'Customer Data entry'!AF485)</f>
        <v/>
      </c>
    </row>
    <row r="485" spans="2:28" x14ac:dyDescent="0.25">
      <c r="B485" s="85" t="str">
        <f>IF('Vendor Data entry'!B486="","",'Vendor Data entry'!B486)</f>
        <v/>
      </c>
      <c r="C485" s="85" t="str">
        <f>IF('Vendor Data entry'!V486="","",'Vendor Data entry'!V486)</f>
        <v/>
      </c>
      <c r="D485" s="85" t="str">
        <f>IF('Vendor Data entry'!W486="","",'Vendor Data entry'!W486)</f>
        <v/>
      </c>
      <c r="E485" s="85" t="str">
        <f>IF('Vendor Data entry'!AX486="","",'Vendor Data entry'!AX486)</f>
        <v/>
      </c>
      <c r="F485" s="85" t="str">
        <f>IF('Vendor Data entry'!AY486="","",'Vendor Data entry'!AY486)</f>
        <v/>
      </c>
      <c r="G485" s="85"/>
      <c r="H485" s="85" t="str">
        <f>IF('Vendor Data entry'!BU486="","",'Vendor Data entry'!BU486)</f>
        <v/>
      </c>
      <c r="I485" s="85" t="str">
        <f>IF('Vendor Data entry'!CE486="","",'Vendor Data entry'!CE486)</f>
        <v/>
      </c>
      <c r="J485" s="85" t="str">
        <f>IF('Vendor Data entry'!CM486="","",'Vendor Data entry'!CM486)</f>
        <v/>
      </c>
      <c r="Y485" s="85" t="str">
        <f>IF('External Stak. data entry'!T486="","",'External Stak. data entry'!T486)</f>
        <v/>
      </c>
      <c r="Z485" s="85" t="str">
        <f>IF('Customer Data entry'!J486="","",'Customer Data entry'!J486)</f>
        <v/>
      </c>
      <c r="AA485" s="85" t="str">
        <f>IF('Customer Data entry'!S486="","",'Customer Data entry'!S486)</f>
        <v/>
      </c>
      <c r="AB485" s="85" t="str">
        <f>IF('Customer Data entry'!AF486="","",'Customer Data entry'!AF486)</f>
        <v/>
      </c>
    </row>
    <row r="486" spans="2:28" x14ac:dyDescent="0.25">
      <c r="B486" s="85" t="str">
        <f>IF('Vendor Data entry'!B487="","",'Vendor Data entry'!B487)</f>
        <v/>
      </c>
      <c r="C486" s="85" t="str">
        <f>IF('Vendor Data entry'!V487="","",'Vendor Data entry'!V487)</f>
        <v/>
      </c>
      <c r="D486" s="85" t="str">
        <f>IF('Vendor Data entry'!W487="","",'Vendor Data entry'!W487)</f>
        <v/>
      </c>
      <c r="E486" s="85" t="str">
        <f>IF('Vendor Data entry'!AX487="","",'Vendor Data entry'!AX487)</f>
        <v/>
      </c>
      <c r="F486" s="85" t="str">
        <f>IF('Vendor Data entry'!AY487="","",'Vendor Data entry'!AY487)</f>
        <v/>
      </c>
      <c r="G486" s="85"/>
      <c r="H486" s="85" t="str">
        <f>IF('Vendor Data entry'!BU487="","",'Vendor Data entry'!BU487)</f>
        <v/>
      </c>
      <c r="I486" s="85" t="str">
        <f>IF('Vendor Data entry'!CE487="","",'Vendor Data entry'!CE487)</f>
        <v/>
      </c>
      <c r="J486" s="85" t="str">
        <f>IF('Vendor Data entry'!CM487="","",'Vendor Data entry'!CM487)</f>
        <v/>
      </c>
      <c r="Y486" s="85" t="str">
        <f>IF('External Stak. data entry'!T487="","",'External Stak. data entry'!T487)</f>
        <v/>
      </c>
      <c r="Z486" s="85" t="str">
        <f>IF('Customer Data entry'!J487="","",'Customer Data entry'!J487)</f>
        <v/>
      </c>
      <c r="AA486" s="85" t="str">
        <f>IF('Customer Data entry'!S487="","",'Customer Data entry'!S487)</f>
        <v/>
      </c>
      <c r="AB486" s="85" t="str">
        <f>IF('Customer Data entry'!AF487="","",'Customer Data entry'!AF487)</f>
        <v/>
      </c>
    </row>
    <row r="487" spans="2:28" x14ac:dyDescent="0.25">
      <c r="B487" s="85" t="str">
        <f>IF('Vendor Data entry'!B488="","",'Vendor Data entry'!B488)</f>
        <v/>
      </c>
      <c r="C487" s="85" t="str">
        <f>IF('Vendor Data entry'!V488="","",'Vendor Data entry'!V488)</f>
        <v/>
      </c>
      <c r="D487" s="85" t="str">
        <f>IF('Vendor Data entry'!W488="","",'Vendor Data entry'!W488)</f>
        <v/>
      </c>
      <c r="E487" s="85" t="str">
        <f>IF('Vendor Data entry'!AX488="","",'Vendor Data entry'!AX488)</f>
        <v/>
      </c>
      <c r="F487" s="85" t="str">
        <f>IF('Vendor Data entry'!AY488="","",'Vendor Data entry'!AY488)</f>
        <v/>
      </c>
      <c r="G487" s="85"/>
      <c r="H487" s="85" t="str">
        <f>IF('Vendor Data entry'!BU488="","",'Vendor Data entry'!BU488)</f>
        <v/>
      </c>
      <c r="I487" s="85" t="str">
        <f>IF('Vendor Data entry'!CE488="","",'Vendor Data entry'!CE488)</f>
        <v/>
      </c>
      <c r="J487" s="85" t="str">
        <f>IF('Vendor Data entry'!CM488="","",'Vendor Data entry'!CM488)</f>
        <v/>
      </c>
      <c r="Y487" s="85" t="str">
        <f>IF('External Stak. data entry'!T488="","",'External Stak. data entry'!T488)</f>
        <v/>
      </c>
      <c r="Z487" s="85" t="str">
        <f>IF('Customer Data entry'!J488="","",'Customer Data entry'!J488)</f>
        <v/>
      </c>
      <c r="AA487" s="85" t="str">
        <f>IF('Customer Data entry'!S488="","",'Customer Data entry'!S488)</f>
        <v/>
      </c>
      <c r="AB487" s="85" t="str">
        <f>IF('Customer Data entry'!AF488="","",'Customer Data entry'!AF488)</f>
        <v/>
      </c>
    </row>
    <row r="488" spans="2:28" x14ac:dyDescent="0.25">
      <c r="B488" s="85" t="str">
        <f>IF('Vendor Data entry'!B489="","",'Vendor Data entry'!B489)</f>
        <v/>
      </c>
      <c r="C488" s="85" t="str">
        <f>IF('Vendor Data entry'!V489="","",'Vendor Data entry'!V489)</f>
        <v/>
      </c>
      <c r="D488" s="85" t="str">
        <f>IF('Vendor Data entry'!W489="","",'Vendor Data entry'!W489)</f>
        <v/>
      </c>
      <c r="E488" s="85" t="str">
        <f>IF('Vendor Data entry'!AX489="","",'Vendor Data entry'!AX489)</f>
        <v/>
      </c>
      <c r="F488" s="85" t="str">
        <f>IF('Vendor Data entry'!AY489="","",'Vendor Data entry'!AY489)</f>
        <v/>
      </c>
      <c r="G488" s="85"/>
      <c r="H488" s="85" t="str">
        <f>IF('Vendor Data entry'!BU489="","",'Vendor Data entry'!BU489)</f>
        <v/>
      </c>
      <c r="I488" s="85" t="str">
        <f>IF('Vendor Data entry'!CE489="","",'Vendor Data entry'!CE489)</f>
        <v/>
      </c>
      <c r="J488" s="85" t="str">
        <f>IF('Vendor Data entry'!CM489="","",'Vendor Data entry'!CM489)</f>
        <v/>
      </c>
      <c r="Y488" s="85" t="str">
        <f>IF('External Stak. data entry'!T489="","",'External Stak. data entry'!T489)</f>
        <v/>
      </c>
      <c r="Z488" s="85" t="str">
        <f>IF('Customer Data entry'!J489="","",'Customer Data entry'!J489)</f>
        <v/>
      </c>
      <c r="AA488" s="85" t="str">
        <f>IF('Customer Data entry'!S489="","",'Customer Data entry'!S489)</f>
        <v/>
      </c>
      <c r="AB488" s="85" t="str">
        <f>IF('Customer Data entry'!AF489="","",'Customer Data entry'!AF489)</f>
        <v/>
      </c>
    </row>
    <row r="489" spans="2:28" x14ac:dyDescent="0.25">
      <c r="B489" s="85" t="str">
        <f>IF('Vendor Data entry'!B490="","",'Vendor Data entry'!B490)</f>
        <v/>
      </c>
      <c r="C489" s="85" t="str">
        <f>IF('Vendor Data entry'!V490="","",'Vendor Data entry'!V490)</f>
        <v/>
      </c>
      <c r="D489" s="85" t="str">
        <f>IF('Vendor Data entry'!W490="","",'Vendor Data entry'!W490)</f>
        <v/>
      </c>
      <c r="E489" s="85" t="str">
        <f>IF('Vendor Data entry'!AX490="","",'Vendor Data entry'!AX490)</f>
        <v/>
      </c>
      <c r="F489" s="85" t="str">
        <f>IF('Vendor Data entry'!AY490="","",'Vendor Data entry'!AY490)</f>
        <v/>
      </c>
      <c r="G489" s="85"/>
      <c r="H489" s="85" t="str">
        <f>IF('Vendor Data entry'!BU490="","",'Vendor Data entry'!BU490)</f>
        <v/>
      </c>
      <c r="I489" s="85" t="str">
        <f>IF('Vendor Data entry'!CE490="","",'Vendor Data entry'!CE490)</f>
        <v/>
      </c>
      <c r="J489" s="85" t="str">
        <f>IF('Vendor Data entry'!CM490="","",'Vendor Data entry'!CM490)</f>
        <v/>
      </c>
      <c r="Y489" s="85" t="str">
        <f>IF('External Stak. data entry'!T490="","",'External Stak. data entry'!T490)</f>
        <v/>
      </c>
      <c r="Z489" s="85" t="str">
        <f>IF('Customer Data entry'!J490="","",'Customer Data entry'!J490)</f>
        <v/>
      </c>
      <c r="AA489" s="85" t="str">
        <f>IF('Customer Data entry'!S490="","",'Customer Data entry'!S490)</f>
        <v/>
      </c>
      <c r="AB489" s="85" t="str">
        <f>IF('Customer Data entry'!AF490="","",'Customer Data entry'!AF490)</f>
        <v/>
      </c>
    </row>
    <row r="490" spans="2:28" x14ac:dyDescent="0.25">
      <c r="B490" s="85" t="str">
        <f>IF('Vendor Data entry'!B491="","",'Vendor Data entry'!B491)</f>
        <v/>
      </c>
      <c r="C490" s="85" t="str">
        <f>IF('Vendor Data entry'!V491="","",'Vendor Data entry'!V491)</f>
        <v/>
      </c>
      <c r="D490" s="85" t="str">
        <f>IF('Vendor Data entry'!W491="","",'Vendor Data entry'!W491)</f>
        <v/>
      </c>
      <c r="E490" s="85" t="str">
        <f>IF('Vendor Data entry'!AX491="","",'Vendor Data entry'!AX491)</f>
        <v/>
      </c>
      <c r="F490" s="85" t="str">
        <f>IF('Vendor Data entry'!AY491="","",'Vendor Data entry'!AY491)</f>
        <v/>
      </c>
      <c r="G490" s="85"/>
      <c r="H490" s="85" t="str">
        <f>IF('Vendor Data entry'!BU491="","",'Vendor Data entry'!BU491)</f>
        <v/>
      </c>
      <c r="I490" s="85" t="str">
        <f>IF('Vendor Data entry'!CE491="","",'Vendor Data entry'!CE491)</f>
        <v/>
      </c>
      <c r="J490" s="85" t="str">
        <f>IF('Vendor Data entry'!CM491="","",'Vendor Data entry'!CM491)</f>
        <v/>
      </c>
      <c r="Y490" s="85" t="str">
        <f>IF('External Stak. data entry'!T491="","",'External Stak. data entry'!T491)</f>
        <v/>
      </c>
      <c r="Z490" s="85" t="str">
        <f>IF('Customer Data entry'!J491="","",'Customer Data entry'!J491)</f>
        <v/>
      </c>
      <c r="AA490" s="85" t="str">
        <f>IF('Customer Data entry'!S491="","",'Customer Data entry'!S491)</f>
        <v/>
      </c>
      <c r="AB490" s="85" t="str">
        <f>IF('Customer Data entry'!AF491="","",'Customer Data entry'!AF491)</f>
        <v/>
      </c>
    </row>
    <row r="491" spans="2:28" x14ac:dyDescent="0.25">
      <c r="B491" s="85" t="str">
        <f>IF('Vendor Data entry'!B492="","",'Vendor Data entry'!B492)</f>
        <v/>
      </c>
      <c r="C491" s="85" t="str">
        <f>IF('Vendor Data entry'!V492="","",'Vendor Data entry'!V492)</f>
        <v/>
      </c>
      <c r="D491" s="85" t="str">
        <f>IF('Vendor Data entry'!W492="","",'Vendor Data entry'!W492)</f>
        <v/>
      </c>
      <c r="E491" s="85" t="str">
        <f>IF('Vendor Data entry'!AX492="","",'Vendor Data entry'!AX492)</f>
        <v/>
      </c>
      <c r="F491" s="85" t="str">
        <f>IF('Vendor Data entry'!AY492="","",'Vendor Data entry'!AY492)</f>
        <v/>
      </c>
      <c r="G491" s="85"/>
      <c r="H491" s="85" t="str">
        <f>IF('Vendor Data entry'!BU492="","",'Vendor Data entry'!BU492)</f>
        <v/>
      </c>
      <c r="I491" s="85" t="str">
        <f>IF('Vendor Data entry'!CE492="","",'Vendor Data entry'!CE492)</f>
        <v/>
      </c>
      <c r="J491" s="85" t="str">
        <f>IF('Vendor Data entry'!CM492="","",'Vendor Data entry'!CM492)</f>
        <v/>
      </c>
      <c r="Y491" s="85" t="str">
        <f>IF('External Stak. data entry'!T492="","",'External Stak. data entry'!T492)</f>
        <v/>
      </c>
      <c r="Z491" s="85" t="str">
        <f>IF('Customer Data entry'!J492="","",'Customer Data entry'!J492)</f>
        <v/>
      </c>
      <c r="AA491" s="85" t="str">
        <f>IF('Customer Data entry'!S492="","",'Customer Data entry'!S492)</f>
        <v/>
      </c>
      <c r="AB491" s="85" t="str">
        <f>IF('Customer Data entry'!AF492="","",'Customer Data entry'!AF492)</f>
        <v/>
      </c>
    </row>
    <row r="492" spans="2:28" x14ac:dyDescent="0.25">
      <c r="B492" s="85" t="str">
        <f>IF('Vendor Data entry'!B493="","",'Vendor Data entry'!B493)</f>
        <v/>
      </c>
      <c r="C492" s="85" t="str">
        <f>IF('Vendor Data entry'!V493="","",'Vendor Data entry'!V493)</f>
        <v/>
      </c>
      <c r="D492" s="85" t="str">
        <f>IF('Vendor Data entry'!W493="","",'Vendor Data entry'!W493)</f>
        <v/>
      </c>
      <c r="E492" s="85" t="str">
        <f>IF('Vendor Data entry'!AX493="","",'Vendor Data entry'!AX493)</f>
        <v/>
      </c>
      <c r="F492" s="85" t="str">
        <f>IF('Vendor Data entry'!AY493="","",'Vendor Data entry'!AY493)</f>
        <v/>
      </c>
      <c r="G492" s="85"/>
      <c r="H492" s="85" t="str">
        <f>IF('Vendor Data entry'!BU493="","",'Vendor Data entry'!BU493)</f>
        <v/>
      </c>
      <c r="I492" s="85" t="str">
        <f>IF('Vendor Data entry'!CE493="","",'Vendor Data entry'!CE493)</f>
        <v/>
      </c>
      <c r="J492" s="85" t="str">
        <f>IF('Vendor Data entry'!CM493="","",'Vendor Data entry'!CM493)</f>
        <v/>
      </c>
      <c r="Y492" s="85" t="str">
        <f>IF('External Stak. data entry'!T493="","",'External Stak. data entry'!T493)</f>
        <v/>
      </c>
      <c r="Z492" s="85" t="str">
        <f>IF('Customer Data entry'!J493="","",'Customer Data entry'!J493)</f>
        <v/>
      </c>
      <c r="AA492" s="85" t="str">
        <f>IF('Customer Data entry'!S493="","",'Customer Data entry'!S493)</f>
        <v/>
      </c>
      <c r="AB492" s="85" t="str">
        <f>IF('Customer Data entry'!AF493="","",'Customer Data entry'!AF493)</f>
        <v/>
      </c>
    </row>
    <row r="493" spans="2:28" x14ac:dyDescent="0.25">
      <c r="B493" s="85" t="str">
        <f>IF('Vendor Data entry'!B494="","",'Vendor Data entry'!B494)</f>
        <v/>
      </c>
      <c r="C493" s="85" t="str">
        <f>IF('Vendor Data entry'!V494="","",'Vendor Data entry'!V494)</f>
        <v/>
      </c>
      <c r="D493" s="85" t="str">
        <f>IF('Vendor Data entry'!W494="","",'Vendor Data entry'!W494)</f>
        <v/>
      </c>
      <c r="E493" s="85" t="str">
        <f>IF('Vendor Data entry'!AX494="","",'Vendor Data entry'!AX494)</f>
        <v/>
      </c>
      <c r="F493" s="85" t="str">
        <f>IF('Vendor Data entry'!AY494="","",'Vendor Data entry'!AY494)</f>
        <v/>
      </c>
      <c r="G493" s="85"/>
      <c r="H493" s="85" t="str">
        <f>IF('Vendor Data entry'!BU494="","",'Vendor Data entry'!BU494)</f>
        <v/>
      </c>
      <c r="I493" s="85" t="str">
        <f>IF('Vendor Data entry'!CE494="","",'Vendor Data entry'!CE494)</f>
        <v/>
      </c>
      <c r="J493" s="85" t="str">
        <f>IF('Vendor Data entry'!CM494="","",'Vendor Data entry'!CM494)</f>
        <v/>
      </c>
      <c r="Y493" s="85" t="str">
        <f>IF('External Stak. data entry'!T494="","",'External Stak. data entry'!T494)</f>
        <v/>
      </c>
      <c r="Z493" s="85" t="str">
        <f>IF('Customer Data entry'!J494="","",'Customer Data entry'!J494)</f>
        <v/>
      </c>
      <c r="AA493" s="85" t="str">
        <f>IF('Customer Data entry'!S494="","",'Customer Data entry'!S494)</f>
        <v/>
      </c>
      <c r="AB493" s="85" t="str">
        <f>IF('Customer Data entry'!AF494="","",'Customer Data entry'!AF494)</f>
        <v/>
      </c>
    </row>
    <row r="494" spans="2:28" x14ac:dyDescent="0.25">
      <c r="B494" s="85" t="str">
        <f>IF('Vendor Data entry'!B495="","",'Vendor Data entry'!B495)</f>
        <v/>
      </c>
      <c r="C494" s="85" t="str">
        <f>IF('Vendor Data entry'!V495="","",'Vendor Data entry'!V495)</f>
        <v/>
      </c>
      <c r="D494" s="85" t="str">
        <f>IF('Vendor Data entry'!W495="","",'Vendor Data entry'!W495)</f>
        <v/>
      </c>
      <c r="E494" s="85" t="str">
        <f>IF('Vendor Data entry'!AX495="","",'Vendor Data entry'!AX495)</f>
        <v/>
      </c>
      <c r="F494" s="85" t="str">
        <f>IF('Vendor Data entry'!AY495="","",'Vendor Data entry'!AY495)</f>
        <v/>
      </c>
      <c r="G494" s="85"/>
      <c r="H494" s="85" t="str">
        <f>IF('Vendor Data entry'!BU495="","",'Vendor Data entry'!BU495)</f>
        <v/>
      </c>
      <c r="I494" s="85" t="str">
        <f>IF('Vendor Data entry'!CE495="","",'Vendor Data entry'!CE495)</f>
        <v/>
      </c>
      <c r="J494" s="85" t="str">
        <f>IF('Vendor Data entry'!CM495="","",'Vendor Data entry'!CM495)</f>
        <v/>
      </c>
      <c r="Y494" s="85" t="str">
        <f>IF('External Stak. data entry'!T495="","",'External Stak. data entry'!T495)</f>
        <v/>
      </c>
      <c r="Z494" s="85" t="str">
        <f>IF('Customer Data entry'!J495="","",'Customer Data entry'!J495)</f>
        <v/>
      </c>
      <c r="AA494" s="85" t="str">
        <f>IF('Customer Data entry'!S495="","",'Customer Data entry'!S495)</f>
        <v/>
      </c>
      <c r="AB494" s="85" t="str">
        <f>IF('Customer Data entry'!AF495="","",'Customer Data entry'!AF495)</f>
        <v/>
      </c>
    </row>
    <row r="495" spans="2:28" x14ac:dyDescent="0.25">
      <c r="B495" s="85" t="str">
        <f>IF('Vendor Data entry'!B496="","",'Vendor Data entry'!B496)</f>
        <v/>
      </c>
      <c r="C495" s="85" t="str">
        <f>IF('Vendor Data entry'!V496="","",'Vendor Data entry'!V496)</f>
        <v/>
      </c>
      <c r="D495" s="85" t="str">
        <f>IF('Vendor Data entry'!W496="","",'Vendor Data entry'!W496)</f>
        <v/>
      </c>
      <c r="E495" s="85" t="str">
        <f>IF('Vendor Data entry'!AX496="","",'Vendor Data entry'!AX496)</f>
        <v/>
      </c>
      <c r="F495" s="85" t="str">
        <f>IF('Vendor Data entry'!AY496="","",'Vendor Data entry'!AY496)</f>
        <v/>
      </c>
      <c r="G495" s="85"/>
      <c r="H495" s="85" t="str">
        <f>IF('Vendor Data entry'!BU496="","",'Vendor Data entry'!BU496)</f>
        <v/>
      </c>
      <c r="I495" s="85" t="str">
        <f>IF('Vendor Data entry'!CE496="","",'Vendor Data entry'!CE496)</f>
        <v/>
      </c>
      <c r="J495" s="85" t="str">
        <f>IF('Vendor Data entry'!CM496="","",'Vendor Data entry'!CM496)</f>
        <v/>
      </c>
      <c r="Y495" s="85" t="str">
        <f>IF('External Stak. data entry'!T496="","",'External Stak. data entry'!T496)</f>
        <v/>
      </c>
      <c r="Z495" s="85" t="str">
        <f>IF('Customer Data entry'!J496="","",'Customer Data entry'!J496)</f>
        <v/>
      </c>
      <c r="AA495" s="85" t="str">
        <f>IF('Customer Data entry'!S496="","",'Customer Data entry'!S496)</f>
        <v/>
      </c>
      <c r="AB495" s="85" t="str">
        <f>IF('Customer Data entry'!AF496="","",'Customer Data entry'!AF496)</f>
        <v/>
      </c>
    </row>
    <row r="496" spans="2:28" x14ac:dyDescent="0.25">
      <c r="B496" s="85" t="str">
        <f>IF('Vendor Data entry'!B497="","",'Vendor Data entry'!B497)</f>
        <v/>
      </c>
      <c r="C496" s="85" t="str">
        <f>IF('Vendor Data entry'!V497="","",'Vendor Data entry'!V497)</f>
        <v/>
      </c>
      <c r="D496" s="85" t="str">
        <f>IF('Vendor Data entry'!W497="","",'Vendor Data entry'!W497)</f>
        <v/>
      </c>
      <c r="E496" s="85" t="str">
        <f>IF('Vendor Data entry'!AX497="","",'Vendor Data entry'!AX497)</f>
        <v/>
      </c>
      <c r="F496" s="85" t="str">
        <f>IF('Vendor Data entry'!AY497="","",'Vendor Data entry'!AY497)</f>
        <v/>
      </c>
      <c r="G496" s="85"/>
      <c r="H496" s="85" t="str">
        <f>IF('Vendor Data entry'!BU497="","",'Vendor Data entry'!BU497)</f>
        <v/>
      </c>
      <c r="I496" s="85" t="str">
        <f>IF('Vendor Data entry'!CE497="","",'Vendor Data entry'!CE497)</f>
        <v/>
      </c>
      <c r="J496" s="85" t="str">
        <f>IF('Vendor Data entry'!CM497="","",'Vendor Data entry'!CM497)</f>
        <v/>
      </c>
      <c r="Y496" s="85" t="str">
        <f>IF('External Stak. data entry'!T497="","",'External Stak. data entry'!T497)</f>
        <v/>
      </c>
      <c r="Z496" s="85" t="str">
        <f>IF('Customer Data entry'!J497="","",'Customer Data entry'!J497)</f>
        <v/>
      </c>
      <c r="AA496" s="85" t="str">
        <f>IF('Customer Data entry'!S497="","",'Customer Data entry'!S497)</f>
        <v/>
      </c>
      <c r="AB496" s="85" t="str">
        <f>IF('Customer Data entry'!AF497="","",'Customer Data entry'!AF497)</f>
        <v/>
      </c>
    </row>
    <row r="497" spans="2:28" x14ac:dyDescent="0.25">
      <c r="B497" s="85" t="str">
        <f>IF('Vendor Data entry'!B498="","",'Vendor Data entry'!B498)</f>
        <v/>
      </c>
      <c r="C497" s="85" t="str">
        <f>IF('Vendor Data entry'!V498="","",'Vendor Data entry'!V498)</f>
        <v/>
      </c>
      <c r="D497" s="85" t="str">
        <f>IF('Vendor Data entry'!W498="","",'Vendor Data entry'!W498)</f>
        <v/>
      </c>
      <c r="E497" s="85" t="str">
        <f>IF('Vendor Data entry'!AX498="","",'Vendor Data entry'!AX498)</f>
        <v/>
      </c>
      <c r="F497" s="85" t="str">
        <f>IF('Vendor Data entry'!AY498="","",'Vendor Data entry'!AY498)</f>
        <v/>
      </c>
      <c r="G497" s="85"/>
      <c r="H497" s="85" t="str">
        <f>IF('Vendor Data entry'!BU498="","",'Vendor Data entry'!BU498)</f>
        <v/>
      </c>
      <c r="I497" s="85" t="str">
        <f>IF('Vendor Data entry'!CE498="","",'Vendor Data entry'!CE498)</f>
        <v/>
      </c>
      <c r="J497" s="85" t="str">
        <f>IF('Vendor Data entry'!CM498="","",'Vendor Data entry'!CM498)</f>
        <v/>
      </c>
      <c r="Y497" s="85" t="str">
        <f>IF('External Stak. data entry'!T498="","",'External Stak. data entry'!T498)</f>
        <v/>
      </c>
      <c r="Z497" s="85" t="str">
        <f>IF('Customer Data entry'!J498="","",'Customer Data entry'!J498)</f>
        <v/>
      </c>
      <c r="AA497" s="85" t="str">
        <f>IF('Customer Data entry'!S498="","",'Customer Data entry'!S498)</f>
        <v/>
      </c>
      <c r="AB497" s="85" t="str">
        <f>IF('Customer Data entry'!AF498="","",'Customer Data entry'!AF498)</f>
        <v/>
      </c>
    </row>
    <row r="498" spans="2:28" x14ac:dyDescent="0.25">
      <c r="B498" s="85" t="str">
        <f>IF('Vendor Data entry'!B499="","",'Vendor Data entry'!B499)</f>
        <v/>
      </c>
      <c r="C498" s="85" t="str">
        <f>IF('Vendor Data entry'!V499="","",'Vendor Data entry'!V499)</f>
        <v/>
      </c>
      <c r="D498" s="85" t="str">
        <f>IF('Vendor Data entry'!W499="","",'Vendor Data entry'!W499)</f>
        <v/>
      </c>
      <c r="E498" s="85" t="str">
        <f>IF('Vendor Data entry'!AX499="","",'Vendor Data entry'!AX499)</f>
        <v/>
      </c>
      <c r="F498" s="85" t="str">
        <f>IF('Vendor Data entry'!AY499="","",'Vendor Data entry'!AY499)</f>
        <v/>
      </c>
      <c r="G498" s="85"/>
      <c r="H498" s="85" t="str">
        <f>IF('Vendor Data entry'!BU499="","",'Vendor Data entry'!BU499)</f>
        <v/>
      </c>
      <c r="I498" s="85" t="str">
        <f>IF('Vendor Data entry'!CE499="","",'Vendor Data entry'!CE499)</f>
        <v/>
      </c>
      <c r="J498" s="85"/>
    </row>
    <row r="499" spans="2:28" x14ac:dyDescent="0.25">
      <c r="B499" s="85" t="str">
        <f>IF('Vendor Data entry'!B500="","",'Vendor Data entry'!B500)</f>
        <v/>
      </c>
      <c r="C499" s="85" t="str">
        <f>IF('Vendor Data entry'!V500="","",'Vendor Data entry'!V500)</f>
        <v/>
      </c>
      <c r="D499" s="85" t="str">
        <f>IF('Vendor Data entry'!W500="","",'Vendor Data entry'!W500)</f>
        <v/>
      </c>
      <c r="E499" s="85" t="str">
        <f>IF('Vendor Data entry'!AX500="","",'Vendor Data entry'!AX500)</f>
        <v/>
      </c>
      <c r="F499" s="85" t="str">
        <f>IF('Vendor Data entry'!AY500="","",'Vendor Data entry'!AY500)</f>
        <v/>
      </c>
      <c r="G499" s="85"/>
      <c r="H499" s="85" t="str">
        <f>IF('Vendor Data entry'!BU500="","",'Vendor Data entry'!BU500)</f>
        <v/>
      </c>
      <c r="I499" s="85" t="str">
        <f>IF('Vendor Data entry'!CE500="","",'Vendor Data entry'!CE500)</f>
        <v/>
      </c>
      <c r="J499" s="85"/>
    </row>
    <row r="500" spans="2:28" x14ac:dyDescent="0.25">
      <c r="B500" s="85" t="str">
        <f>IF('Vendor Data entry'!B501="","",'Vendor Data entry'!B501)</f>
        <v/>
      </c>
      <c r="C500" s="85" t="str">
        <f>IF('Vendor Data entry'!V501="","",'Vendor Data entry'!V501)</f>
        <v/>
      </c>
      <c r="D500" s="85" t="str">
        <f>IF('Vendor Data entry'!W501="","",'Vendor Data entry'!W501)</f>
        <v/>
      </c>
      <c r="E500" s="85" t="str">
        <f>IF('Vendor Data entry'!AX501="","",'Vendor Data entry'!AX501)</f>
        <v/>
      </c>
      <c r="F500" s="85" t="str">
        <f>IF('Vendor Data entry'!AY501="","",'Vendor Data entry'!AY501)</f>
        <v/>
      </c>
      <c r="G500" s="85"/>
      <c r="H500" s="85" t="str">
        <f>IF('Vendor Data entry'!BU501="","",'Vendor Data entry'!BU501)</f>
        <v/>
      </c>
      <c r="I500" s="85" t="str">
        <f>IF('Vendor Data entry'!CE501="","",'Vendor Data entry'!CE501)</f>
        <v/>
      </c>
      <c r="J500" s="85"/>
    </row>
    <row r="501" spans="2:28" x14ac:dyDescent="0.25">
      <c r="B501" s="85" t="str">
        <f>IF('Vendor Data entry'!B502="","",'Vendor Data entry'!B502)</f>
        <v/>
      </c>
      <c r="C501" s="85" t="str">
        <f>IF('Vendor Data entry'!V502="","",'Vendor Data entry'!V502)</f>
        <v/>
      </c>
      <c r="D501" s="85" t="str">
        <f>IF('Vendor Data entry'!W502="","",'Vendor Data entry'!W502)</f>
        <v/>
      </c>
      <c r="E501" s="85" t="str">
        <f>IF('Vendor Data entry'!AX502="","",'Vendor Data entry'!AX502)</f>
        <v/>
      </c>
      <c r="F501" s="85" t="str">
        <f>IF('Vendor Data entry'!AY502="","",'Vendor Data entry'!AY502)</f>
        <v/>
      </c>
      <c r="G501" s="85"/>
      <c r="H501" s="85" t="str">
        <f>IF('Vendor Data entry'!BU502="","",'Vendor Data entry'!BU502)</f>
        <v/>
      </c>
      <c r="I501" s="85" t="str">
        <f>IF('Vendor Data entry'!CE502="","",'Vendor Data entry'!CE502)</f>
        <v/>
      </c>
      <c r="J501" s="85"/>
    </row>
  </sheetData>
  <mergeCells count="1">
    <mergeCell ref="A1:A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V146"/>
  <sheetViews>
    <sheetView workbookViewId="0">
      <selection activeCell="G13" sqref="G13"/>
    </sheetView>
  </sheetViews>
  <sheetFormatPr defaultRowHeight="15.75" x14ac:dyDescent="0.25"/>
  <cols>
    <col min="2" max="2" width="46.5" customWidth="1"/>
    <col min="3" max="9" width="13.875" customWidth="1"/>
    <col min="10" max="10" width="11.875" customWidth="1"/>
  </cols>
  <sheetData>
    <row r="2" spans="1:19" s="47" customFormat="1" ht="15" x14ac:dyDescent="0.25">
      <c r="A2" s="38"/>
      <c r="B2" s="477" t="s">
        <v>1089</v>
      </c>
      <c r="C2" s="38"/>
      <c r="D2" s="38"/>
      <c r="E2" s="38"/>
      <c r="F2" s="38"/>
      <c r="G2" s="38"/>
      <c r="H2" s="38"/>
      <c r="I2" s="38"/>
      <c r="J2" s="38"/>
      <c r="K2" s="38"/>
      <c r="L2" s="38"/>
      <c r="M2" s="38"/>
      <c r="N2" s="38"/>
      <c r="O2" s="38"/>
      <c r="P2" s="38"/>
      <c r="Q2" s="38"/>
      <c r="R2" s="38"/>
      <c r="S2" s="38"/>
    </row>
    <row r="3" spans="1:19" s="47" customFormat="1" ht="15" x14ac:dyDescent="0.25">
      <c r="A3" s="5"/>
      <c r="B3" s="5"/>
      <c r="C3" s="5"/>
      <c r="D3" s="5"/>
      <c r="E3" s="5"/>
      <c r="F3" s="5"/>
      <c r="G3" s="5"/>
      <c r="H3" s="5"/>
      <c r="I3" s="5"/>
      <c r="J3" s="5"/>
      <c r="K3" s="5"/>
      <c r="L3" s="5"/>
      <c r="M3" s="5"/>
      <c r="N3" s="5"/>
      <c r="O3" s="5"/>
      <c r="P3" s="5"/>
      <c r="Q3" s="5"/>
      <c r="R3" s="5"/>
      <c r="S3" s="5"/>
    </row>
    <row r="4" spans="1:19" s="47" customFormat="1" ht="45" x14ac:dyDescent="0.25">
      <c r="A4" s="5"/>
      <c r="B4" s="5"/>
      <c r="C4" s="102" t="s">
        <v>484</v>
      </c>
      <c r="D4" s="102" t="s">
        <v>490</v>
      </c>
      <c r="E4" s="139" t="s">
        <v>593</v>
      </c>
      <c r="F4" s="102" t="s">
        <v>486</v>
      </c>
      <c r="G4" s="102" t="s">
        <v>487</v>
      </c>
      <c r="H4" s="102" t="s">
        <v>488</v>
      </c>
      <c r="I4" s="102" t="s">
        <v>489</v>
      </c>
      <c r="K4" s="5"/>
      <c r="L4" s="5"/>
      <c r="M4" s="5"/>
      <c r="N4" s="5"/>
      <c r="O4" s="5"/>
      <c r="P4" s="5"/>
      <c r="Q4" s="5"/>
      <c r="R4" s="5"/>
      <c r="S4" s="5"/>
    </row>
    <row r="5" spans="1:19" s="47" customFormat="1" ht="15" x14ac:dyDescent="0.25">
      <c r="A5" s="5"/>
      <c r="B5" s="5" t="s">
        <v>186</v>
      </c>
      <c r="C5" s="5">
        <f>COUNTIFS('Vendor Data entry'!BH:BH, "=1", 'Vendor Data entry'!AD:AD, "=1")</f>
        <v>0</v>
      </c>
      <c r="D5" s="5">
        <f>COUNTIFS('Vendor Data entry'!BH:BH, "=1", 'Vendor Data entry'!AE:AE, "=1")</f>
        <v>0</v>
      </c>
      <c r="E5" s="5">
        <f>COUNTIFS('Vendor Data entry'!BH:BH, "=1", 'Vendor Data entry'!AI:AI, "=1")</f>
        <v>0</v>
      </c>
      <c r="F5" s="5">
        <f>COUNTIFS('Vendor Data entry'!BH:BH, "=1", 'Vendor Data entry'!AF:AF, "=1")</f>
        <v>0</v>
      </c>
      <c r="G5" s="5">
        <f>COUNTIFS('Vendor Data entry'!BH:BH, "=1", 'Vendor Data entry'!AG:AG, "=1")</f>
        <v>0</v>
      </c>
      <c r="H5" s="5">
        <f>COUNTIFS('Vendor Data entry'!BH:BH, "=1", 'Vendor Data entry'!AH:AH, "=1")</f>
        <v>0</v>
      </c>
      <c r="I5" s="5">
        <f>COUNTIFS('Vendor Data entry'!BH:BH, "=1", 'Vendor Data entry'!AJ:AJ, "=1")</f>
        <v>0</v>
      </c>
      <c r="K5" s="5"/>
      <c r="L5" s="5"/>
      <c r="M5" s="5"/>
      <c r="N5" s="5"/>
      <c r="O5" s="5"/>
      <c r="P5" s="5"/>
      <c r="Q5" s="5"/>
      <c r="R5" s="5"/>
      <c r="S5" s="5"/>
    </row>
    <row r="6" spans="1:19" s="47" customFormat="1" ht="15" x14ac:dyDescent="0.25">
      <c r="A6" s="5"/>
      <c r="B6" s="5" t="s">
        <v>187</v>
      </c>
      <c r="C6" s="5">
        <f>COUNTIFS('Vendor Data entry'!BI:BI, "=1", 'Vendor Data entry'!AD:AD, "=1")</f>
        <v>2</v>
      </c>
      <c r="D6" s="5">
        <f>COUNTIFS('Vendor Data entry'!BI:BI, "=1", 'Vendor Data entry'!AE:AE, "=1")</f>
        <v>2</v>
      </c>
      <c r="E6" s="5">
        <f>COUNTIFS('Vendor Data entry'!BI:BI, "=1", 'Vendor Data entry'!AI:AI, "=1")</f>
        <v>1</v>
      </c>
      <c r="F6" s="5">
        <f>COUNTIFS('Vendor Data entry'!BI:BI, "=1", 'Vendor Data entry'!AF:AF, "=1")</f>
        <v>2</v>
      </c>
      <c r="G6" s="5">
        <f>COUNTIFS('Vendor Data entry'!BI:BI, "=1", 'Vendor Data entry'!AG:AG, "=1")</f>
        <v>1</v>
      </c>
      <c r="H6" s="5">
        <f>COUNTIFS('Vendor Data entry'!BI:BI, "=1", 'Vendor Data entry'!AH:AH, "=1")</f>
        <v>2</v>
      </c>
      <c r="I6" s="5">
        <f>COUNTIFS('Vendor Data entry'!BI:BI, "=1", 'Vendor Data entry'!AJ:AJ, "=1")</f>
        <v>0</v>
      </c>
      <c r="K6" s="5"/>
      <c r="L6" s="5"/>
      <c r="M6" s="5"/>
      <c r="N6" s="5"/>
      <c r="O6" s="5"/>
      <c r="P6" s="5"/>
      <c r="Q6" s="5"/>
      <c r="R6" s="5"/>
      <c r="S6" s="5"/>
    </row>
    <row r="7" spans="1:19" s="47" customFormat="1" ht="15" x14ac:dyDescent="0.25">
      <c r="A7" s="5"/>
      <c r="B7" s="5" t="s">
        <v>188</v>
      </c>
      <c r="C7" s="5">
        <f>COUNTIFS('Vendor Data entry'!BJ:BJ, "=1", 'Vendor Data entry'!AD:AD, "=1")</f>
        <v>0</v>
      </c>
      <c r="D7" s="5">
        <f>COUNTIFS('Vendor Data entry'!BJ:BJ, "=1", 'Vendor Data entry'!AE:AE, "=1")</f>
        <v>0</v>
      </c>
      <c r="E7" s="5">
        <f>COUNTIFS('Vendor Data entry'!BJ:BJ, "=1", 'Vendor Data entry'!AI:AI, "=1")</f>
        <v>0</v>
      </c>
      <c r="F7" s="5">
        <f>COUNTIFS('Vendor Data entry'!BJ:BJ, "=1", 'Vendor Data entry'!AF:AF, "=1")</f>
        <v>0</v>
      </c>
      <c r="G7" s="5">
        <f>COUNTIFS('Vendor Data entry'!BJ:BJ, "=1", 'Vendor Data entry'!AG:AG, "=1")</f>
        <v>0</v>
      </c>
      <c r="H7" s="5">
        <f>COUNTIFS('Vendor Data entry'!BJ:BJ, "=1", 'Vendor Data entry'!AH:AH, "=1")</f>
        <v>0</v>
      </c>
      <c r="I7" s="5">
        <f>COUNTIFS('Vendor Data entry'!BJ:BJ, "=1", 'Vendor Data entry'!AJ:AJ, "=1")</f>
        <v>0</v>
      </c>
      <c r="K7" s="5"/>
      <c r="L7" s="5"/>
      <c r="M7" s="5"/>
      <c r="N7" s="5"/>
      <c r="O7" s="5"/>
      <c r="P7" s="5"/>
      <c r="Q7" s="5"/>
      <c r="R7" s="5"/>
      <c r="S7" s="5"/>
    </row>
    <row r="8" spans="1:19" s="47" customFormat="1" ht="15" x14ac:dyDescent="0.25">
      <c r="A8" s="5"/>
      <c r="B8" s="5" t="s">
        <v>189</v>
      </c>
      <c r="C8" s="5">
        <f>COUNTIFS('Vendor Data entry'!BK:BK, "=1", 'Vendor Data entry'!AD:AD, "=1")</f>
        <v>2</v>
      </c>
      <c r="D8" s="5">
        <f>COUNTIFS('Vendor Data entry'!BK:BK, "=1", 'Vendor Data entry'!AE:AE, "=1")</f>
        <v>2</v>
      </c>
      <c r="E8" s="5">
        <f>COUNTIFS('Vendor Data entry'!BK:BK, "=1", 'Vendor Data entry'!AI:AI, "=1")</f>
        <v>1</v>
      </c>
      <c r="F8" s="5">
        <f>COUNTIFS('Vendor Data entry'!BK:BK, "=1", 'Vendor Data entry'!AF:AF, "=1")</f>
        <v>2</v>
      </c>
      <c r="G8" s="5">
        <f>COUNTIFS('Vendor Data entry'!BK:BK, "=1", 'Vendor Data entry'!AG:AG, "=1")</f>
        <v>1</v>
      </c>
      <c r="H8" s="5">
        <f>COUNTIFS('Vendor Data entry'!BK:BK, "=1", 'Vendor Data entry'!AH:AH, "=1")</f>
        <v>2</v>
      </c>
      <c r="I8" s="5">
        <f>COUNTIFS('Vendor Data entry'!BK:BK, "=1", 'Vendor Data entry'!AJ:AJ, "=1")</f>
        <v>0</v>
      </c>
      <c r="K8" s="5"/>
      <c r="L8" s="5"/>
      <c r="M8" s="5"/>
      <c r="N8" s="5"/>
      <c r="O8" s="5"/>
      <c r="P8" s="5"/>
      <c r="Q8" s="5"/>
      <c r="R8" s="5"/>
      <c r="S8" s="5"/>
    </row>
    <row r="9" spans="1:19" s="47" customFormat="1" ht="15" x14ac:dyDescent="0.25">
      <c r="A9" s="5"/>
      <c r="B9" s="5" t="s">
        <v>190</v>
      </c>
      <c r="C9" s="5">
        <f>COUNTIFS('Vendor Data entry'!BL:BL, "=1", 'Vendor Data entry'!AD:AD, "=1")</f>
        <v>0</v>
      </c>
      <c r="D9" s="5">
        <f>COUNTIFS('Vendor Data entry'!BL:BL, "=1", 'Vendor Data entry'!AE:AE, "=1")</f>
        <v>0</v>
      </c>
      <c r="E9" s="5">
        <f>COUNTIFS('Vendor Data entry'!BL:BL, "=1", 'Vendor Data entry'!AI:AI, "=1")</f>
        <v>0</v>
      </c>
      <c r="F9" s="5">
        <f>COUNTIFS('Vendor Data entry'!BL:BL, "=1", 'Vendor Data entry'!AF:AF, "=1")</f>
        <v>0</v>
      </c>
      <c r="G9" s="5">
        <f>COUNTIFS('Vendor Data entry'!BL:BL, "=1", 'Vendor Data entry'!AG:AG, "=1")</f>
        <v>0</v>
      </c>
      <c r="H9" s="5">
        <f>COUNTIFS('Vendor Data entry'!BL:BL, "=1", 'Vendor Data entry'!AH:AH, "=1")</f>
        <v>0</v>
      </c>
      <c r="I9" s="5">
        <f>COUNTIFS('Vendor Data entry'!BL:BL, "=1", 'Vendor Data entry'!AJ:AJ, "=1")</f>
        <v>0</v>
      </c>
      <c r="K9" s="5"/>
      <c r="L9" s="5"/>
      <c r="M9" s="5"/>
      <c r="N9" s="5"/>
      <c r="O9" s="5"/>
      <c r="P9" s="5"/>
      <c r="Q9" s="5"/>
      <c r="R9" s="5"/>
      <c r="S9" s="5"/>
    </row>
    <row r="10" spans="1:19" s="47" customFormat="1" ht="15" x14ac:dyDescent="0.25">
      <c r="A10" s="5"/>
      <c r="B10" s="5" t="s">
        <v>191</v>
      </c>
      <c r="C10" s="5">
        <f>COUNTIFS('Vendor Data entry'!BM:BM, "=1", 'Vendor Data entry'!AD:AD, "=1")</f>
        <v>0</v>
      </c>
      <c r="D10" s="5">
        <f>COUNTIFS('Vendor Data entry'!BM:BM, "=1", 'Vendor Data entry'!AE:AE, "=1")</f>
        <v>0</v>
      </c>
      <c r="E10" s="5">
        <f>COUNTIFS('Vendor Data entry'!BM:BM, "=1", 'Vendor Data entry'!AI:AI, "=1")</f>
        <v>0</v>
      </c>
      <c r="F10" s="5">
        <f>COUNTIFS('Vendor Data entry'!BM:BM, "=1", 'Vendor Data entry'!AF:AF, "=1")</f>
        <v>0</v>
      </c>
      <c r="G10" s="5">
        <f>COUNTIFS('Vendor Data entry'!BM:BM, "=1", 'Vendor Data entry'!AG:AG, "=1")</f>
        <v>0</v>
      </c>
      <c r="H10" s="5">
        <f>COUNTIFS('Vendor Data entry'!BM:BM, "=1", 'Vendor Data entry'!AH:AH, "=1")</f>
        <v>0</v>
      </c>
      <c r="I10" s="5">
        <f>COUNTIFS('Vendor Data entry'!BM:BM, "=1", 'Vendor Data entry'!AJ:AJ, "=1")</f>
        <v>0</v>
      </c>
      <c r="K10" s="5"/>
      <c r="L10" s="5"/>
      <c r="M10" s="5"/>
      <c r="N10" s="5"/>
      <c r="O10" s="5"/>
      <c r="P10" s="5"/>
      <c r="Q10" s="5"/>
      <c r="R10" s="5"/>
      <c r="S10" s="5"/>
    </row>
    <row r="11" spans="1:19" s="47" customFormat="1" ht="15" x14ac:dyDescent="0.25">
      <c r="A11" s="5"/>
      <c r="B11" s="5" t="s">
        <v>192</v>
      </c>
      <c r="C11" s="5">
        <f>COUNTIFS('Vendor Data entry'!BN:BN, "=1", 'Vendor Data entry'!AD:AD, "=1")</f>
        <v>0</v>
      </c>
      <c r="D11" s="5">
        <f>COUNTIFS('Vendor Data entry'!BN:BN, "=1", 'Vendor Data entry'!AE:AE, "=1")</f>
        <v>0</v>
      </c>
      <c r="E11" s="5">
        <f>COUNTIFS('Vendor Data entry'!BN:BN, "=1", 'Vendor Data entry'!AI:AI, "=1")</f>
        <v>0</v>
      </c>
      <c r="F11" s="5">
        <f>COUNTIFS('Vendor Data entry'!BN:BN, "=1", 'Vendor Data entry'!AF:AF, "=1")</f>
        <v>0</v>
      </c>
      <c r="G11" s="5">
        <f>COUNTIFS('Vendor Data entry'!BN:BN, "=1", 'Vendor Data entry'!AG:AG, "=1")</f>
        <v>0</v>
      </c>
      <c r="H11" s="5">
        <f>COUNTIFS('Vendor Data entry'!BN:BN, "=1", 'Vendor Data entry'!AH:AH, "=1")</f>
        <v>0</v>
      </c>
      <c r="I11" s="5">
        <f>COUNTIFS('Vendor Data entry'!BN:BN, "=1", 'Vendor Data entry'!AJ:AJ, "=1")</f>
        <v>0</v>
      </c>
      <c r="K11" s="5"/>
      <c r="L11" s="5"/>
      <c r="M11" s="5"/>
      <c r="N11" s="5"/>
      <c r="O11" s="5"/>
      <c r="P11" s="5"/>
      <c r="Q11" s="5"/>
      <c r="R11" s="5"/>
      <c r="S11" s="5"/>
    </row>
    <row r="12" spans="1:19" s="47" customFormat="1" ht="15" x14ac:dyDescent="0.25">
      <c r="A12" s="5"/>
      <c r="B12" s="5" t="s">
        <v>193</v>
      </c>
      <c r="C12" s="5">
        <f>COUNTIFS('Vendor Data entry'!BO:BO, "=1", 'Vendor Data entry'!AD:AD, "=1")</f>
        <v>1</v>
      </c>
      <c r="D12" s="5">
        <f>COUNTIFS('Vendor Data entry'!BO:BO, "=1", 'Vendor Data entry'!AE:AE, "=1")</f>
        <v>0</v>
      </c>
      <c r="E12" s="5">
        <f>COUNTIFS('Vendor Data entry'!BO:BO, "=1", 'Vendor Data entry'!AI:AI, "=1")</f>
        <v>0</v>
      </c>
      <c r="F12" s="5">
        <f>COUNTIFS('Vendor Data entry'!BO:BO, "=1", 'Vendor Data entry'!AF:AF, "=1")</f>
        <v>1</v>
      </c>
      <c r="G12" s="5">
        <f>COUNTIFS('Vendor Data entry'!BO:BO, "=1", 'Vendor Data entry'!AG:AG, "=1")</f>
        <v>0</v>
      </c>
      <c r="H12" s="5">
        <f>COUNTIFS('Vendor Data entry'!BO:BO, "=1", 'Vendor Data entry'!AH:AH, "=1")</f>
        <v>1</v>
      </c>
      <c r="I12" s="5">
        <f>COUNTIFS('Vendor Data entry'!BO:BO, "=1", 'Vendor Data entry'!AJ:AJ, "=1")</f>
        <v>0</v>
      </c>
      <c r="K12" s="5"/>
      <c r="L12" s="5"/>
      <c r="M12" s="5"/>
      <c r="N12" s="5"/>
      <c r="O12" s="5"/>
      <c r="P12" s="5"/>
      <c r="Q12" s="5"/>
      <c r="R12" s="5"/>
      <c r="S12" s="5"/>
    </row>
    <row r="13" spans="1:19" s="47" customFormat="1" ht="15" x14ac:dyDescent="0.25">
      <c r="A13" s="5"/>
      <c r="B13" s="5" t="s">
        <v>194</v>
      </c>
      <c r="C13" s="5">
        <f>COUNTIFS('Vendor Data entry'!BP:BP, "=1", 'Vendor Data entry'!AD:AD, "=1")</f>
        <v>2</v>
      </c>
      <c r="D13" s="5">
        <f>COUNTIFS('Vendor Data entry'!BP:BP, "=1", 'Vendor Data entry'!AE:AE, "=1")</f>
        <v>2</v>
      </c>
      <c r="E13" s="5">
        <f>COUNTIFS('Vendor Data entry'!BP:BP, "=1", 'Vendor Data entry'!AI:AI, "=1")</f>
        <v>1</v>
      </c>
      <c r="F13" s="5">
        <f>COUNTIFS('Vendor Data entry'!BP:BP, "=1", 'Vendor Data entry'!AF:AF, "=1")</f>
        <v>2</v>
      </c>
      <c r="G13" s="5">
        <f>COUNTIFS('Vendor Data entry'!BP:BP, "=1", 'Vendor Data entry'!AG:AG, "=1")</f>
        <v>1</v>
      </c>
      <c r="H13" s="5">
        <f>COUNTIFS('Vendor Data entry'!BP:BP, "=1", 'Vendor Data entry'!AH:AH, "=1")</f>
        <v>2</v>
      </c>
      <c r="I13" s="5">
        <f>COUNTIFS('Vendor Data entry'!BP:BP, "=1", 'Vendor Data entry'!AJ:AJ, "=1")</f>
        <v>0</v>
      </c>
      <c r="K13" s="5"/>
      <c r="L13" s="5"/>
      <c r="M13" s="5"/>
      <c r="N13" s="5"/>
      <c r="O13" s="5"/>
      <c r="P13" s="5"/>
      <c r="Q13" s="5"/>
      <c r="R13" s="5"/>
      <c r="S13" s="5"/>
    </row>
    <row r="14" spans="1:19" s="47" customFormat="1" ht="15" x14ac:dyDescent="0.25">
      <c r="A14" s="5"/>
      <c r="B14" s="5" t="s">
        <v>38</v>
      </c>
      <c r="C14" s="5">
        <f>COUNTIFS('Vendor Data entry'!BQ:BQ, "=1", 'Vendor Data entry'!AD:AD, "=1")</f>
        <v>0</v>
      </c>
      <c r="D14" s="5">
        <f>COUNTIFS('Vendor Data entry'!BQ:BQ, "=1", 'Vendor Data entry'!AE:AE, "=1")</f>
        <v>1</v>
      </c>
      <c r="E14" s="5">
        <f>COUNTIFS('Vendor Data entry'!BQ:BQ, "=1", 'Vendor Data entry'!AI:AI, "=1")</f>
        <v>0</v>
      </c>
      <c r="F14" s="5">
        <f>COUNTIFS('Vendor Data entry'!BQ:BQ, "=1", 'Vendor Data entry'!AF:AF, "=1")</f>
        <v>1</v>
      </c>
      <c r="G14" s="5">
        <f>COUNTIFS('Vendor Data entry'!BQ:BQ, "=1", 'Vendor Data entry'!AG:AG, "=1")</f>
        <v>1</v>
      </c>
      <c r="H14" s="5">
        <f>COUNTIFS('Vendor Data entry'!BQ:BQ, "=1", 'Vendor Data entry'!AH:AH, "=1")</f>
        <v>1</v>
      </c>
      <c r="I14" s="5">
        <f>COUNTIFS('Vendor Data entry'!BQ:BQ, "=1", 'Vendor Data entry'!AJ:AJ, "=1")</f>
        <v>0</v>
      </c>
      <c r="K14" s="5"/>
      <c r="L14" s="5"/>
      <c r="M14" s="5"/>
      <c r="N14" s="5"/>
      <c r="O14" s="5"/>
      <c r="P14" s="5"/>
      <c r="Q14" s="5"/>
      <c r="R14" s="5"/>
      <c r="S14" s="5"/>
    </row>
    <row r="15" spans="1:19" s="47" customFormat="1" ht="15" x14ac:dyDescent="0.25">
      <c r="A15" s="5"/>
      <c r="B15" s="5"/>
      <c r="C15" s="5"/>
      <c r="D15" s="5"/>
      <c r="E15" s="5"/>
      <c r="F15" s="5"/>
      <c r="G15" s="5"/>
      <c r="H15" s="5"/>
      <c r="I15" s="5"/>
      <c r="J15" s="5"/>
      <c r="K15" s="5"/>
      <c r="L15" s="5"/>
      <c r="M15" s="5"/>
      <c r="N15" s="5"/>
      <c r="O15" s="5"/>
      <c r="P15" s="5"/>
      <c r="Q15" s="5"/>
      <c r="R15" s="5"/>
      <c r="S15" s="5"/>
    </row>
    <row r="16" spans="1:19" s="47" customFormat="1" ht="15" x14ac:dyDescent="0.25">
      <c r="A16" s="5"/>
      <c r="B16" s="5"/>
      <c r="C16" s="5"/>
      <c r="D16" s="5"/>
      <c r="E16" s="5"/>
      <c r="F16" s="5"/>
      <c r="G16" s="5"/>
      <c r="H16" s="5"/>
      <c r="I16" s="5"/>
      <c r="J16" s="5"/>
      <c r="K16" s="5"/>
      <c r="L16" s="5"/>
      <c r="M16" s="5"/>
      <c r="N16" s="5"/>
      <c r="O16" s="5"/>
      <c r="P16" s="5"/>
      <c r="Q16" s="5"/>
      <c r="R16" s="5"/>
      <c r="S16" s="5"/>
    </row>
    <row r="17" spans="1:22" s="47" customFormat="1" ht="15" x14ac:dyDescent="0.25">
      <c r="A17" s="5"/>
      <c r="B17" s="5"/>
      <c r="C17" s="5"/>
      <c r="D17" s="5"/>
      <c r="E17" s="5"/>
      <c r="F17" s="5"/>
      <c r="G17" s="5"/>
      <c r="H17" s="5"/>
      <c r="I17" s="5"/>
      <c r="J17" s="5"/>
      <c r="K17" s="5"/>
      <c r="L17" s="5"/>
      <c r="M17" s="5"/>
      <c r="N17" s="5"/>
      <c r="O17" s="5"/>
      <c r="P17" s="5"/>
      <c r="Q17" s="5"/>
      <c r="R17" s="5"/>
      <c r="S17" s="5"/>
    </row>
    <row r="18" spans="1:22" s="47" customFormat="1" ht="45" x14ac:dyDescent="0.25">
      <c r="A18" s="5"/>
      <c r="B18" s="5"/>
      <c r="C18" s="102" t="s">
        <v>484</v>
      </c>
      <c r="D18" s="102" t="s">
        <v>490</v>
      </c>
      <c r="E18" s="102" t="s">
        <v>485</v>
      </c>
      <c r="F18" s="102" t="s">
        <v>486</v>
      </c>
      <c r="G18" s="102" t="s">
        <v>487</v>
      </c>
      <c r="H18" s="102" t="s">
        <v>488</v>
      </c>
      <c r="I18" s="102" t="s">
        <v>489</v>
      </c>
      <c r="K18" s="5"/>
      <c r="L18" s="5"/>
      <c r="M18" s="5"/>
      <c r="N18" s="5"/>
      <c r="O18" s="5"/>
      <c r="P18" s="5"/>
      <c r="Q18" s="5"/>
      <c r="R18" s="5"/>
      <c r="S18" s="5"/>
    </row>
    <row r="19" spans="1:22" s="47" customFormat="1" ht="15" x14ac:dyDescent="0.25">
      <c r="A19" s="5"/>
      <c r="B19" s="5" t="s">
        <v>186</v>
      </c>
      <c r="C19" s="63">
        <v>0</v>
      </c>
      <c r="D19" s="63">
        <v>0</v>
      </c>
      <c r="E19" s="63">
        <v>0</v>
      </c>
      <c r="F19" s="63">
        <v>0</v>
      </c>
      <c r="G19" s="63">
        <v>0</v>
      </c>
      <c r="H19" s="63">
        <v>0</v>
      </c>
      <c r="I19" s="63">
        <v>0</v>
      </c>
      <c r="K19" s="5"/>
      <c r="L19" s="5"/>
      <c r="M19" s="5"/>
      <c r="N19" s="5"/>
      <c r="O19" s="5"/>
      <c r="P19" s="5"/>
      <c r="Q19" s="5"/>
      <c r="R19" s="5"/>
      <c r="S19" s="5"/>
    </row>
    <row r="20" spans="1:22" s="47" customFormat="1" ht="15" x14ac:dyDescent="0.25">
      <c r="A20" s="5"/>
      <c r="B20" s="5" t="s">
        <v>187</v>
      </c>
      <c r="C20" s="63">
        <f>C6/Metrics!$C$199</f>
        <v>0.66666666666666663</v>
      </c>
      <c r="D20" s="63">
        <f>D6/Metrics!$C$199</f>
        <v>0.66666666666666663</v>
      </c>
      <c r="E20" s="63">
        <f>E6/Metrics!$C$199</f>
        <v>0.33333333333333331</v>
      </c>
      <c r="F20" s="63">
        <f>F6/Metrics!$C$199</f>
        <v>0.66666666666666663</v>
      </c>
      <c r="G20" s="63">
        <f>G6/Metrics!$C$199</f>
        <v>0.33333333333333331</v>
      </c>
      <c r="H20" s="63">
        <f>H6/Metrics!$C$199</f>
        <v>0.66666666666666663</v>
      </c>
      <c r="I20" s="63">
        <f>I6/Metrics!$C$199</f>
        <v>0</v>
      </c>
      <c r="K20" s="5"/>
      <c r="L20" s="5"/>
      <c r="M20" s="5"/>
      <c r="N20" s="5"/>
      <c r="O20" s="5"/>
      <c r="P20" s="5"/>
      <c r="Q20" s="5"/>
      <c r="R20" s="5"/>
      <c r="S20" s="5"/>
    </row>
    <row r="21" spans="1:22" s="47" customFormat="1" ht="15" x14ac:dyDescent="0.25">
      <c r="A21" s="5"/>
      <c r="B21" s="5" t="s">
        <v>188</v>
      </c>
      <c r="C21" s="17">
        <v>0</v>
      </c>
      <c r="D21" s="17">
        <v>0</v>
      </c>
      <c r="E21" s="63">
        <v>0</v>
      </c>
      <c r="F21" s="17">
        <v>0</v>
      </c>
      <c r="G21" s="17">
        <v>0</v>
      </c>
      <c r="H21" s="17">
        <v>0</v>
      </c>
      <c r="I21" s="17">
        <v>0</v>
      </c>
      <c r="K21" s="5"/>
      <c r="L21" s="5"/>
      <c r="M21" s="5"/>
      <c r="N21" s="5"/>
      <c r="O21" s="5"/>
      <c r="P21" s="5"/>
      <c r="Q21" s="5"/>
      <c r="R21" s="5"/>
      <c r="S21" s="5"/>
    </row>
    <row r="22" spans="1:22" s="47" customFormat="1" ht="15" x14ac:dyDescent="0.25">
      <c r="A22" s="5"/>
      <c r="B22" s="5" t="s">
        <v>189</v>
      </c>
      <c r="C22" s="17">
        <f>C8/Metrics!$C$201</f>
        <v>0.66666666666666663</v>
      </c>
      <c r="D22" s="17">
        <f>D8/Metrics!$C$201</f>
        <v>0.66666666666666663</v>
      </c>
      <c r="E22" s="63">
        <f>E8/Metrics!$C$201</f>
        <v>0.33333333333333331</v>
      </c>
      <c r="F22" s="17">
        <f>F8/Metrics!$C$201</f>
        <v>0.66666666666666663</v>
      </c>
      <c r="G22" s="17">
        <f>G8/Metrics!$C$201</f>
        <v>0.33333333333333331</v>
      </c>
      <c r="H22" s="17">
        <f>H8/Metrics!$C$201</f>
        <v>0.66666666666666663</v>
      </c>
      <c r="I22" s="17">
        <f>I8/Metrics!$C$201</f>
        <v>0</v>
      </c>
      <c r="K22" s="5"/>
      <c r="L22" s="5"/>
      <c r="M22" s="5"/>
      <c r="N22" s="5"/>
      <c r="O22" s="5"/>
      <c r="P22" s="5"/>
      <c r="Q22" s="5"/>
      <c r="R22" s="5"/>
      <c r="S22" s="5"/>
    </row>
    <row r="23" spans="1:22" s="47" customFormat="1" ht="15" x14ac:dyDescent="0.25">
      <c r="A23" s="5"/>
      <c r="B23" s="5" t="s">
        <v>190</v>
      </c>
      <c r="C23" s="17">
        <v>0</v>
      </c>
      <c r="D23" s="17">
        <v>0</v>
      </c>
      <c r="E23" s="63">
        <v>0</v>
      </c>
      <c r="F23" s="17">
        <v>0</v>
      </c>
      <c r="G23" s="17">
        <v>0</v>
      </c>
      <c r="H23" s="17">
        <v>0</v>
      </c>
      <c r="I23" s="17">
        <v>0</v>
      </c>
      <c r="K23" s="5"/>
      <c r="L23" s="5"/>
      <c r="M23" s="5"/>
      <c r="N23" s="5"/>
      <c r="O23" s="5"/>
      <c r="P23" s="5"/>
      <c r="Q23" s="5"/>
      <c r="R23" s="5"/>
      <c r="S23" s="5"/>
    </row>
    <row r="24" spans="1:22" s="47" customFormat="1" ht="15" x14ac:dyDescent="0.25">
      <c r="A24" s="5"/>
      <c r="B24" s="5" t="s">
        <v>191</v>
      </c>
      <c r="C24" s="17">
        <v>0</v>
      </c>
      <c r="D24" s="17">
        <v>0</v>
      </c>
      <c r="E24" s="63">
        <v>0</v>
      </c>
      <c r="F24" s="17">
        <v>0</v>
      </c>
      <c r="G24" s="17">
        <v>0</v>
      </c>
      <c r="H24" s="17">
        <v>0</v>
      </c>
      <c r="I24" s="17">
        <v>0</v>
      </c>
      <c r="K24" s="5"/>
      <c r="L24" s="5"/>
      <c r="M24" s="5"/>
      <c r="N24" s="5"/>
      <c r="O24" s="5"/>
      <c r="P24" s="5"/>
      <c r="Q24" s="5"/>
      <c r="R24" s="5"/>
      <c r="S24" s="5"/>
    </row>
    <row r="25" spans="1:22" s="47" customFormat="1" ht="15" x14ac:dyDescent="0.25">
      <c r="A25" s="5"/>
      <c r="B25" s="5" t="s">
        <v>192</v>
      </c>
      <c r="C25" s="17">
        <v>0</v>
      </c>
      <c r="D25" s="17">
        <v>0</v>
      </c>
      <c r="E25" s="63">
        <v>0</v>
      </c>
      <c r="F25" s="17">
        <v>0</v>
      </c>
      <c r="G25" s="17">
        <v>0</v>
      </c>
      <c r="H25" s="17">
        <v>0</v>
      </c>
      <c r="I25" s="17">
        <v>0</v>
      </c>
      <c r="K25" s="5"/>
      <c r="L25" s="5"/>
      <c r="M25" s="5"/>
      <c r="N25" s="5"/>
      <c r="O25" s="5"/>
      <c r="P25" s="5"/>
      <c r="Q25" s="5"/>
      <c r="R25" s="5"/>
      <c r="S25" s="5"/>
    </row>
    <row r="26" spans="1:22" s="47" customFormat="1" ht="15" x14ac:dyDescent="0.25">
      <c r="A26" s="5"/>
      <c r="B26" s="5" t="s">
        <v>193</v>
      </c>
      <c r="C26" s="17">
        <f>C12/Metrics!$C$205</f>
        <v>1</v>
      </c>
      <c r="D26" s="17">
        <f>D12/Metrics!$C$205</f>
        <v>0</v>
      </c>
      <c r="E26" s="63">
        <f>E12/Metrics!$C$205</f>
        <v>0</v>
      </c>
      <c r="F26" s="17">
        <f>F12/Metrics!$C$205</f>
        <v>1</v>
      </c>
      <c r="G26" s="17">
        <f>G12/Metrics!$C$205</f>
        <v>0</v>
      </c>
      <c r="H26" s="17">
        <f>H12/Metrics!$C$205</f>
        <v>1</v>
      </c>
      <c r="I26" s="17">
        <f>I12/Metrics!$C$205</f>
        <v>0</v>
      </c>
      <c r="K26" s="5"/>
      <c r="L26" s="5"/>
      <c r="M26" s="5"/>
      <c r="N26" s="5"/>
      <c r="O26" s="5"/>
      <c r="P26" s="5"/>
      <c r="Q26" s="5"/>
      <c r="R26" s="5"/>
      <c r="S26" s="5"/>
    </row>
    <row r="27" spans="1:22" s="47" customFormat="1" ht="15" x14ac:dyDescent="0.25">
      <c r="A27" s="5"/>
      <c r="B27" s="5" t="s">
        <v>194</v>
      </c>
      <c r="C27" s="17">
        <f>C13/Metrics!$C$206</f>
        <v>0.66666666666666663</v>
      </c>
      <c r="D27" s="17">
        <f>D13/Metrics!$C$206</f>
        <v>0.66666666666666663</v>
      </c>
      <c r="E27" s="63">
        <f>E13/Metrics!$C$206</f>
        <v>0.33333333333333331</v>
      </c>
      <c r="F27" s="17">
        <f>F13/Metrics!$C$206</f>
        <v>0.66666666666666663</v>
      </c>
      <c r="G27" s="17">
        <f>G13/Metrics!$C$206</f>
        <v>0.33333333333333331</v>
      </c>
      <c r="H27" s="17">
        <f>H13/Metrics!$C$206</f>
        <v>0.66666666666666663</v>
      </c>
      <c r="I27" s="17">
        <f>I13/Metrics!$C$206</f>
        <v>0</v>
      </c>
      <c r="K27" s="5"/>
      <c r="L27" s="5"/>
      <c r="M27" s="5"/>
      <c r="N27" s="5"/>
      <c r="O27" s="5"/>
      <c r="P27" s="5"/>
      <c r="Q27" s="5"/>
      <c r="R27" s="5"/>
      <c r="S27" s="5"/>
    </row>
    <row r="28" spans="1:22" s="47" customFormat="1" ht="15" x14ac:dyDescent="0.25">
      <c r="A28" s="5"/>
      <c r="B28" s="5"/>
      <c r="C28" s="5"/>
      <c r="D28" s="5"/>
      <c r="E28" s="5"/>
      <c r="F28" s="5"/>
      <c r="G28" s="5"/>
      <c r="H28" s="5"/>
      <c r="I28" s="5"/>
      <c r="K28" s="5"/>
      <c r="L28" s="5"/>
      <c r="M28" s="5"/>
      <c r="N28" s="5"/>
      <c r="O28" s="5"/>
      <c r="P28" s="5"/>
      <c r="Q28" s="5"/>
      <c r="R28" s="5"/>
      <c r="S28" s="5"/>
    </row>
    <row r="29" spans="1:22" s="47" customFormat="1" ht="15" x14ac:dyDescent="0.25">
      <c r="A29" s="5"/>
      <c r="B29" s="5"/>
      <c r="C29" s="5"/>
      <c r="D29" s="5"/>
      <c r="E29" s="5"/>
      <c r="F29" s="5"/>
      <c r="G29" s="5"/>
      <c r="H29" s="5"/>
      <c r="I29" s="5"/>
      <c r="J29" s="5"/>
      <c r="K29" s="5"/>
      <c r="L29" s="5"/>
      <c r="M29" s="5"/>
      <c r="N29" s="5"/>
      <c r="O29" s="5"/>
      <c r="P29" s="5"/>
      <c r="Q29" s="5"/>
      <c r="R29" s="5"/>
      <c r="S29" s="5"/>
    </row>
    <row r="30" spans="1:22" s="47" customFormat="1" ht="15" x14ac:dyDescent="0.25">
      <c r="A30" s="5"/>
      <c r="B30" s="137" t="s">
        <v>574</v>
      </c>
      <c r="C30" s="138"/>
      <c r="D30" s="138"/>
      <c r="E30" s="138"/>
      <c r="F30" s="138"/>
      <c r="G30" s="138"/>
      <c r="H30" s="138"/>
      <c r="I30" s="138"/>
      <c r="J30" s="138"/>
      <c r="K30" s="138"/>
      <c r="L30" s="138"/>
      <c r="M30" s="138"/>
      <c r="N30" s="138"/>
      <c r="O30" s="5"/>
      <c r="P30" s="5"/>
      <c r="Q30" s="5"/>
      <c r="R30" s="5"/>
      <c r="S30" s="5"/>
    </row>
    <row r="31" spans="1:22" s="135" customFormat="1" x14ac:dyDescent="0.25">
      <c r="A31" s="134"/>
      <c r="B31" s="523" t="s">
        <v>565</v>
      </c>
      <c r="C31" s="523" t="s">
        <v>566</v>
      </c>
      <c r="D31" s="523" t="s">
        <v>567</v>
      </c>
      <c r="E31" s="523" t="s">
        <v>568</v>
      </c>
      <c r="F31" s="523" t="s">
        <v>569</v>
      </c>
      <c r="G31" s="134"/>
      <c r="H31" s="65"/>
      <c r="I31" s="65"/>
      <c r="J31" s="65"/>
      <c r="K31" s="65"/>
      <c r="L31" s="65"/>
      <c r="M31" s="65"/>
      <c r="N31" s="65"/>
      <c r="O31" s="65"/>
      <c r="P31" s="65"/>
      <c r="Q31" s="65"/>
      <c r="R31" s="65"/>
      <c r="S31" s="65"/>
      <c r="T31" s="250"/>
      <c r="U31" s="250"/>
      <c r="V31" s="250"/>
    </row>
    <row r="32" spans="1:22" s="135" customFormat="1" x14ac:dyDescent="0.25">
      <c r="A32" s="134"/>
      <c r="B32" s="524">
        <v>500</v>
      </c>
      <c r="C32" s="524">
        <v>80</v>
      </c>
      <c r="D32" s="524">
        <v>60</v>
      </c>
      <c r="E32" s="524">
        <v>40</v>
      </c>
      <c r="F32" s="524">
        <v>10</v>
      </c>
      <c r="G32" s="134"/>
      <c r="H32" s="65"/>
      <c r="I32" s="65"/>
      <c r="J32" s="65"/>
      <c r="K32" s="65"/>
      <c r="L32" s="65"/>
      <c r="M32" s="65"/>
      <c r="N32" s="65"/>
      <c r="O32" s="65"/>
      <c r="P32" s="65"/>
      <c r="Q32" s="65"/>
      <c r="R32" s="65"/>
      <c r="S32" s="65"/>
      <c r="T32" s="250"/>
      <c r="U32" s="250"/>
      <c r="V32" s="250"/>
    </row>
    <row r="33" spans="1:22" s="135" customFormat="1" x14ac:dyDescent="0.25">
      <c r="A33" s="134"/>
      <c r="B33" s="523" t="s">
        <v>571</v>
      </c>
      <c r="C33" s="525"/>
      <c r="D33" s="525"/>
      <c r="E33" s="525"/>
      <c r="F33" s="525"/>
      <c r="G33" s="134"/>
      <c r="H33" s="65"/>
      <c r="I33" s="65"/>
      <c r="J33" s="65"/>
      <c r="K33" s="65"/>
      <c r="L33" s="65"/>
      <c r="M33" s="65"/>
      <c r="N33" s="65"/>
      <c r="O33" s="65"/>
      <c r="P33" s="65"/>
      <c r="Q33" s="65"/>
      <c r="R33" s="65"/>
      <c r="S33" s="65"/>
      <c r="T33" s="250"/>
      <c r="U33" s="250"/>
      <c r="V33" s="250"/>
    </row>
    <row r="34" spans="1:22" s="135" customFormat="1" x14ac:dyDescent="0.25">
      <c r="A34" s="134"/>
      <c r="B34" s="526">
        <v>0</v>
      </c>
      <c r="C34" s="527">
        <f t="shared" ref="C34:C54" si="0">$B$32+(B34*$C$32)</f>
        <v>500</v>
      </c>
      <c r="D34" s="527">
        <f t="shared" ref="D34:D54" si="1">$B$32+(B34*$D$32)</f>
        <v>500</v>
      </c>
      <c r="E34" s="527">
        <f t="shared" ref="E34:E54" si="2">$B$32+(B34*$E$32)</f>
        <v>500</v>
      </c>
      <c r="F34" s="527">
        <f t="shared" ref="F34:F54" si="3">$B$32+(B34*$F$32)</f>
        <v>500</v>
      </c>
      <c r="G34" s="134"/>
      <c r="H34" s="65"/>
      <c r="I34" s="65"/>
      <c r="J34" s="65"/>
      <c r="K34" s="65"/>
      <c r="L34" s="65"/>
      <c r="M34" s="65"/>
      <c r="N34" s="65"/>
      <c r="O34" s="65"/>
      <c r="P34" s="65"/>
      <c r="Q34" s="65"/>
      <c r="R34" s="65"/>
      <c r="S34" s="65"/>
      <c r="T34" s="250"/>
      <c r="U34" s="250"/>
      <c r="V34" s="250"/>
    </row>
    <row r="35" spans="1:22" s="135" customFormat="1" x14ac:dyDescent="0.25">
      <c r="A35" s="134"/>
      <c r="B35" s="526">
        <v>5</v>
      </c>
      <c r="C35" s="527">
        <f t="shared" si="0"/>
        <v>900</v>
      </c>
      <c r="D35" s="527">
        <f t="shared" si="1"/>
        <v>800</v>
      </c>
      <c r="E35" s="527">
        <f t="shared" si="2"/>
        <v>700</v>
      </c>
      <c r="F35" s="527">
        <f t="shared" si="3"/>
        <v>550</v>
      </c>
      <c r="G35" s="134"/>
      <c r="H35" s="65"/>
      <c r="I35" s="65"/>
      <c r="J35" s="65"/>
      <c r="K35" s="65"/>
      <c r="L35" s="65"/>
      <c r="M35" s="65"/>
      <c r="N35" s="65"/>
      <c r="O35" s="65"/>
      <c r="P35" s="65"/>
      <c r="Q35" s="65"/>
      <c r="R35" s="65"/>
      <c r="S35" s="65"/>
      <c r="T35" s="250"/>
      <c r="U35" s="250"/>
      <c r="V35" s="250"/>
    </row>
    <row r="36" spans="1:22" s="135" customFormat="1" x14ac:dyDescent="0.25">
      <c r="A36" s="134"/>
      <c r="B36" s="526">
        <v>10</v>
      </c>
      <c r="C36" s="527">
        <f t="shared" si="0"/>
        <v>1300</v>
      </c>
      <c r="D36" s="527">
        <f t="shared" si="1"/>
        <v>1100</v>
      </c>
      <c r="E36" s="527">
        <f t="shared" si="2"/>
        <v>900</v>
      </c>
      <c r="F36" s="527">
        <f t="shared" si="3"/>
        <v>600</v>
      </c>
      <c r="G36" s="134"/>
      <c r="H36" s="65"/>
      <c r="I36" s="65"/>
      <c r="J36" s="65"/>
      <c r="K36" s="65"/>
      <c r="L36" s="65"/>
      <c r="M36" s="65"/>
      <c r="N36" s="65"/>
      <c r="O36" s="65"/>
      <c r="P36" s="65"/>
      <c r="Q36" s="65"/>
      <c r="R36" s="65"/>
      <c r="S36" s="65"/>
      <c r="T36" s="250"/>
      <c r="U36" s="250"/>
      <c r="V36" s="250"/>
    </row>
    <row r="37" spans="1:22" s="135" customFormat="1" x14ac:dyDescent="0.25">
      <c r="A37" s="134"/>
      <c r="B37" s="526">
        <v>15</v>
      </c>
      <c r="C37" s="527">
        <f t="shared" si="0"/>
        <v>1700</v>
      </c>
      <c r="D37" s="527">
        <f t="shared" si="1"/>
        <v>1400</v>
      </c>
      <c r="E37" s="527">
        <f t="shared" si="2"/>
        <v>1100</v>
      </c>
      <c r="F37" s="527">
        <f t="shared" si="3"/>
        <v>650</v>
      </c>
      <c r="G37" s="134"/>
      <c r="H37" s="65"/>
      <c r="I37" s="65"/>
      <c r="J37" s="65"/>
      <c r="K37" s="65"/>
      <c r="L37" s="65"/>
      <c r="M37" s="65"/>
      <c r="N37" s="65"/>
      <c r="O37" s="65"/>
      <c r="P37" s="65"/>
      <c r="Q37" s="65"/>
      <c r="R37" s="65"/>
      <c r="S37" s="65"/>
      <c r="T37" s="250"/>
      <c r="U37" s="250"/>
      <c r="V37" s="250"/>
    </row>
    <row r="38" spans="1:22" s="135" customFormat="1" x14ac:dyDescent="0.25">
      <c r="A38" s="134"/>
      <c r="B38" s="526">
        <v>20</v>
      </c>
      <c r="C38" s="527">
        <f t="shared" si="0"/>
        <v>2100</v>
      </c>
      <c r="D38" s="527">
        <f t="shared" si="1"/>
        <v>1700</v>
      </c>
      <c r="E38" s="527">
        <f t="shared" si="2"/>
        <v>1300</v>
      </c>
      <c r="F38" s="527">
        <f t="shared" si="3"/>
        <v>700</v>
      </c>
      <c r="G38" s="134"/>
      <c r="H38" s="65"/>
      <c r="I38" s="65"/>
      <c r="J38" s="65"/>
      <c r="K38" s="65"/>
      <c r="L38" s="65"/>
      <c r="M38" s="65"/>
      <c r="N38" s="65"/>
      <c r="O38" s="65"/>
      <c r="P38" s="65"/>
      <c r="Q38" s="65"/>
      <c r="R38" s="65"/>
      <c r="S38" s="65"/>
      <c r="T38" s="250"/>
      <c r="U38" s="250"/>
      <c r="V38" s="250"/>
    </row>
    <row r="39" spans="1:22" s="135" customFormat="1" x14ac:dyDescent="0.25">
      <c r="A39" s="134"/>
      <c r="B39" s="526">
        <v>25</v>
      </c>
      <c r="C39" s="527">
        <f t="shared" si="0"/>
        <v>2500</v>
      </c>
      <c r="D39" s="527">
        <f t="shared" si="1"/>
        <v>2000</v>
      </c>
      <c r="E39" s="527">
        <f t="shared" si="2"/>
        <v>1500</v>
      </c>
      <c r="F39" s="527">
        <f t="shared" si="3"/>
        <v>750</v>
      </c>
      <c r="G39" s="134"/>
      <c r="H39" s="65"/>
      <c r="I39" s="65"/>
      <c r="J39" s="65"/>
      <c r="K39" s="65"/>
      <c r="L39" s="65"/>
      <c r="M39" s="65"/>
      <c r="N39" s="65"/>
      <c r="O39" s="65"/>
      <c r="P39" s="65"/>
      <c r="Q39" s="65"/>
      <c r="R39" s="65"/>
      <c r="S39" s="65"/>
      <c r="T39" s="250"/>
      <c r="U39" s="250"/>
      <c r="V39" s="250"/>
    </row>
    <row r="40" spans="1:22" s="135" customFormat="1" x14ac:dyDescent="0.25">
      <c r="A40" s="134"/>
      <c r="B40" s="526">
        <v>30</v>
      </c>
      <c r="C40" s="527">
        <f t="shared" si="0"/>
        <v>2900</v>
      </c>
      <c r="D40" s="527">
        <f t="shared" si="1"/>
        <v>2300</v>
      </c>
      <c r="E40" s="527">
        <f t="shared" si="2"/>
        <v>1700</v>
      </c>
      <c r="F40" s="527">
        <f t="shared" si="3"/>
        <v>800</v>
      </c>
      <c r="G40" s="134"/>
      <c r="H40" s="65"/>
      <c r="I40" s="65"/>
      <c r="J40" s="65"/>
      <c r="K40" s="65"/>
      <c r="L40" s="65"/>
      <c r="M40" s="65"/>
      <c r="N40" s="65"/>
      <c r="O40" s="65"/>
      <c r="P40" s="65"/>
      <c r="Q40" s="65"/>
      <c r="R40" s="65"/>
      <c r="S40" s="65"/>
      <c r="T40" s="250"/>
      <c r="U40" s="250"/>
      <c r="V40" s="250"/>
    </row>
    <row r="41" spans="1:22" s="135" customFormat="1" x14ac:dyDescent="0.25">
      <c r="A41" s="134"/>
      <c r="B41" s="526">
        <v>35</v>
      </c>
      <c r="C41" s="527">
        <f t="shared" si="0"/>
        <v>3300</v>
      </c>
      <c r="D41" s="527">
        <f t="shared" si="1"/>
        <v>2600</v>
      </c>
      <c r="E41" s="527">
        <f t="shared" si="2"/>
        <v>1900</v>
      </c>
      <c r="F41" s="527">
        <f t="shared" si="3"/>
        <v>850</v>
      </c>
      <c r="G41" s="134"/>
      <c r="H41" s="65"/>
      <c r="I41" s="65"/>
      <c r="J41" s="65"/>
      <c r="K41" s="65"/>
      <c r="L41" s="65"/>
      <c r="M41" s="65"/>
      <c r="N41" s="65"/>
      <c r="O41" s="65"/>
      <c r="P41" s="65"/>
      <c r="Q41" s="65"/>
      <c r="R41" s="65"/>
      <c r="S41" s="65"/>
      <c r="T41" s="250"/>
      <c r="U41" s="250"/>
      <c r="V41" s="250"/>
    </row>
    <row r="42" spans="1:22" s="135" customFormat="1" x14ac:dyDescent="0.25">
      <c r="A42" s="134"/>
      <c r="B42" s="526">
        <v>40</v>
      </c>
      <c r="C42" s="527">
        <f t="shared" si="0"/>
        <v>3700</v>
      </c>
      <c r="D42" s="527">
        <f t="shared" si="1"/>
        <v>2900</v>
      </c>
      <c r="E42" s="527">
        <f t="shared" si="2"/>
        <v>2100</v>
      </c>
      <c r="F42" s="527">
        <f t="shared" si="3"/>
        <v>900</v>
      </c>
      <c r="G42" s="134"/>
      <c r="H42" s="65"/>
      <c r="I42" s="65"/>
      <c r="J42" s="65"/>
      <c r="K42" s="65"/>
      <c r="L42" s="65"/>
      <c r="M42" s="65"/>
      <c r="N42" s="65"/>
      <c r="O42" s="65"/>
      <c r="P42" s="65"/>
      <c r="Q42" s="65"/>
      <c r="R42" s="65"/>
      <c r="S42" s="65"/>
      <c r="T42" s="250"/>
      <c r="U42" s="250"/>
      <c r="V42" s="250"/>
    </row>
    <row r="43" spans="1:22" s="135" customFormat="1" x14ac:dyDescent="0.25">
      <c r="A43" s="134"/>
      <c r="B43" s="526">
        <v>45</v>
      </c>
      <c r="C43" s="527">
        <f t="shared" si="0"/>
        <v>4100</v>
      </c>
      <c r="D43" s="527">
        <f t="shared" si="1"/>
        <v>3200</v>
      </c>
      <c r="E43" s="527">
        <f t="shared" si="2"/>
        <v>2300</v>
      </c>
      <c r="F43" s="527">
        <f t="shared" si="3"/>
        <v>950</v>
      </c>
      <c r="G43" s="134"/>
      <c r="H43" s="65"/>
      <c r="I43" s="65"/>
      <c r="J43" s="65"/>
      <c r="K43" s="65"/>
      <c r="L43" s="65"/>
      <c r="M43" s="65"/>
      <c r="N43" s="65"/>
      <c r="O43" s="65"/>
      <c r="P43" s="65"/>
      <c r="Q43" s="65"/>
      <c r="R43" s="65"/>
      <c r="S43" s="65"/>
      <c r="T43" s="250"/>
      <c r="U43" s="250"/>
      <c r="V43" s="250"/>
    </row>
    <row r="44" spans="1:22" s="135" customFormat="1" x14ac:dyDescent="0.25">
      <c r="A44" s="134"/>
      <c r="B44" s="526">
        <v>50</v>
      </c>
      <c r="C44" s="527">
        <f t="shared" si="0"/>
        <v>4500</v>
      </c>
      <c r="D44" s="527">
        <f t="shared" si="1"/>
        <v>3500</v>
      </c>
      <c r="E44" s="527">
        <f t="shared" si="2"/>
        <v>2500</v>
      </c>
      <c r="F44" s="527">
        <f t="shared" si="3"/>
        <v>1000</v>
      </c>
      <c r="G44" s="134"/>
      <c r="H44" s="65"/>
      <c r="I44" s="65"/>
      <c r="J44" s="65"/>
      <c r="K44" s="65"/>
      <c r="L44" s="65"/>
      <c r="M44" s="65"/>
      <c r="N44" s="65"/>
      <c r="O44" s="65"/>
      <c r="P44" s="65"/>
      <c r="Q44" s="65"/>
      <c r="R44" s="65"/>
      <c r="S44" s="65"/>
      <c r="T44" s="250"/>
      <c r="U44" s="250"/>
      <c r="V44" s="250"/>
    </row>
    <row r="45" spans="1:22" s="135" customFormat="1" x14ac:dyDescent="0.25">
      <c r="A45" s="134"/>
      <c r="B45" s="526">
        <v>55</v>
      </c>
      <c r="C45" s="527">
        <f t="shared" si="0"/>
        <v>4900</v>
      </c>
      <c r="D45" s="527">
        <f t="shared" si="1"/>
        <v>3800</v>
      </c>
      <c r="E45" s="527">
        <f t="shared" si="2"/>
        <v>2700</v>
      </c>
      <c r="F45" s="527">
        <f t="shared" si="3"/>
        <v>1050</v>
      </c>
      <c r="G45" s="134"/>
      <c r="H45" s="65"/>
      <c r="I45" s="65"/>
      <c r="J45" s="65"/>
      <c r="K45" s="65"/>
      <c r="L45" s="65"/>
      <c r="M45" s="65"/>
      <c r="N45" s="65"/>
      <c r="O45" s="65"/>
      <c r="P45" s="65"/>
      <c r="Q45" s="65"/>
      <c r="R45" s="65"/>
      <c r="S45" s="65"/>
      <c r="T45" s="250"/>
      <c r="U45" s="250"/>
      <c r="V45" s="250"/>
    </row>
    <row r="46" spans="1:22" s="135" customFormat="1" x14ac:dyDescent="0.25">
      <c r="A46" s="134"/>
      <c r="B46" s="526">
        <v>60</v>
      </c>
      <c r="C46" s="527">
        <f t="shared" si="0"/>
        <v>5300</v>
      </c>
      <c r="D46" s="527">
        <f t="shared" si="1"/>
        <v>4100</v>
      </c>
      <c r="E46" s="527">
        <f t="shared" si="2"/>
        <v>2900</v>
      </c>
      <c r="F46" s="527">
        <f t="shared" si="3"/>
        <v>1100</v>
      </c>
      <c r="G46" s="134"/>
      <c r="H46" s="65"/>
      <c r="I46" s="65"/>
      <c r="J46" s="65"/>
      <c r="K46" s="65"/>
      <c r="L46" s="65"/>
      <c r="M46" s="65"/>
      <c r="N46" s="65"/>
      <c r="O46" s="65"/>
      <c r="P46" s="65"/>
      <c r="Q46" s="65"/>
      <c r="R46" s="65"/>
      <c r="S46" s="65"/>
      <c r="T46" s="250"/>
      <c r="U46" s="250"/>
      <c r="V46" s="250"/>
    </row>
    <row r="47" spans="1:22" s="135" customFormat="1" x14ac:dyDescent="0.25">
      <c r="A47" s="134"/>
      <c r="B47" s="526">
        <v>65</v>
      </c>
      <c r="C47" s="527">
        <f t="shared" si="0"/>
        <v>5700</v>
      </c>
      <c r="D47" s="527">
        <f t="shared" si="1"/>
        <v>4400</v>
      </c>
      <c r="E47" s="527">
        <f t="shared" si="2"/>
        <v>3100</v>
      </c>
      <c r="F47" s="527">
        <f t="shared" si="3"/>
        <v>1150</v>
      </c>
      <c r="G47" s="134"/>
      <c r="H47" s="65"/>
      <c r="I47" s="65"/>
      <c r="J47" s="65"/>
      <c r="K47" s="65"/>
      <c r="L47" s="65"/>
      <c r="M47" s="65"/>
      <c r="N47" s="65"/>
      <c r="O47" s="65"/>
      <c r="P47" s="65"/>
      <c r="Q47" s="65"/>
      <c r="R47" s="65"/>
      <c r="S47" s="65"/>
      <c r="T47" s="250"/>
      <c r="U47" s="250"/>
      <c r="V47" s="250"/>
    </row>
    <row r="48" spans="1:22" s="135" customFormat="1" x14ac:dyDescent="0.25">
      <c r="A48" s="134"/>
      <c r="B48" s="526">
        <v>70</v>
      </c>
      <c r="C48" s="527">
        <f t="shared" si="0"/>
        <v>6100</v>
      </c>
      <c r="D48" s="527">
        <f t="shared" si="1"/>
        <v>4700</v>
      </c>
      <c r="E48" s="527">
        <f t="shared" si="2"/>
        <v>3300</v>
      </c>
      <c r="F48" s="527">
        <f t="shared" si="3"/>
        <v>1200</v>
      </c>
      <c r="G48" s="134"/>
      <c r="H48" s="65"/>
      <c r="I48" s="65"/>
      <c r="J48" s="65"/>
      <c r="K48" s="65"/>
      <c r="L48" s="65"/>
      <c r="M48" s="65"/>
      <c r="N48" s="65"/>
      <c r="O48" s="65"/>
      <c r="P48" s="65"/>
      <c r="Q48" s="65"/>
      <c r="R48" s="65"/>
      <c r="S48" s="65"/>
      <c r="T48" s="250"/>
      <c r="U48" s="250"/>
      <c r="V48" s="250"/>
    </row>
    <row r="49" spans="1:22" s="135" customFormat="1" x14ac:dyDescent="0.25">
      <c r="A49" s="134"/>
      <c r="B49" s="526">
        <v>75</v>
      </c>
      <c r="C49" s="527">
        <f t="shared" si="0"/>
        <v>6500</v>
      </c>
      <c r="D49" s="527">
        <f t="shared" si="1"/>
        <v>5000</v>
      </c>
      <c r="E49" s="527">
        <f t="shared" si="2"/>
        <v>3500</v>
      </c>
      <c r="F49" s="527">
        <f t="shared" si="3"/>
        <v>1250</v>
      </c>
      <c r="G49" s="134"/>
      <c r="H49" s="65"/>
      <c r="I49" s="65"/>
      <c r="J49" s="65"/>
      <c r="K49" s="65"/>
      <c r="L49" s="65"/>
      <c r="M49" s="65"/>
      <c r="N49" s="65"/>
      <c r="O49" s="65"/>
      <c r="P49" s="65"/>
      <c r="Q49" s="65"/>
      <c r="R49" s="65"/>
      <c r="S49" s="65"/>
      <c r="T49" s="250"/>
      <c r="U49" s="250"/>
      <c r="V49" s="250"/>
    </row>
    <row r="50" spans="1:22" s="135" customFormat="1" x14ac:dyDescent="0.25">
      <c r="A50" s="134"/>
      <c r="B50" s="526">
        <v>80</v>
      </c>
      <c r="C50" s="527">
        <f t="shared" si="0"/>
        <v>6900</v>
      </c>
      <c r="D50" s="527">
        <f t="shared" si="1"/>
        <v>5300</v>
      </c>
      <c r="E50" s="527">
        <f t="shared" si="2"/>
        <v>3700</v>
      </c>
      <c r="F50" s="527">
        <f t="shared" si="3"/>
        <v>1300</v>
      </c>
      <c r="G50" s="134"/>
      <c r="H50" s="65"/>
      <c r="I50" s="65"/>
      <c r="J50" s="65"/>
      <c r="K50" s="65"/>
      <c r="L50" s="65"/>
      <c r="M50" s="65"/>
      <c r="N50" s="65"/>
      <c r="O50" s="65"/>
      <c r="P50" s="65"/>
      <c r="Q50" s="65"/>
      <c r="R50" s="65"/>
      <c r="S50" s="65"/>
      <c r="T50" s="250"/>
      <c r="U50" s="250"/>
      <c r="V50" s="250"/>
    </row>
    <row r="51" spans="1:22" s="135" customFormat="1" x14ac:dyDescent="0.25">
      <c r="A51" s="134"/>
      <c r="B51" s="526">
        <v>85</v>
      </c>
      <c r="C51" s="527">
        <f t="shared" si="0"/>
        <v>7300</v>
      </c>
      <c r="D51" s="527">
        <f t="shared" si="1"/>
        <v>5600</v>
      </c>
      <c r="E51" s="527">
        <f t="shared" si="2"/>
        <v>3900</v>
      </c>
      <c r="F51" s="527">
        <f t="shared" si="3"/>
        <v>1350</v>
      </c>
      <c r="G51" s="134"/>
      <c r="H51" s="65"/>
      <c r="I51" s="65"/>
      <c r="J51" s="65"/>
      <c r="K51" s="65"/>
      <c r="L51" s="65"/>
      <c r="M51" s="65"/>
      <c r="N51" s="65"/>
      <c r="O51" s="65"/>
      <c r="P51" s="65"/>
      <c r="Q51" s="65"/>
      <c r="R51" s="65"/>
      <c r="S51" s="65"/>
      <c r="T51" s="250"/>
      <c r="U51" s="250"/>
      <c r="V51" s="250"/>
    </row>
    <row r="52" spans="1:22" s="135" customFormat="1" x14ac:dyDescent="0.25">
      <c r="A52" s="134"/>
      <c r="B52" s="526">
        <v>90</v>
      </c>
      <c r="C52" s="527">
        <f t="shared" si="0"/>
        <v>7700</v>
      </c>
      <c r="D52" s="527">
        <f t="shared" si="1"/>
        <v>5900</v>
      </c>
      <c r="E52" s="527">
        <f t="shared" si="2"/>
        <v>4100</v>
      </c>
      <c r="F52" s="527">
        <f t="shared" si="3"/>
        <v>1400</v>
      </c>
      <c r="G52" s="134"/>
      <c r="H52" s="65"/>
      <c r="I52" s="65"/>
      <c r="J52" s="65"/>
      <c r="K52" s="65"/>
      <c r="L52" s="65"/>
      <c r="M52" s="65"/>
      <c r="N52" s="65"/>
      <c r="O52" s="65"/>
      <c r="P52" s="65"/>
      <c r="Q52" s="65"/>
      <c r="R52" s="65"/>
      <c r="S52" s="65"/>
      <c r="T52" s="250"/>
      <c r="U52" s="250"/>
      <c r="V52" s="250"/>
    </row>
    <row r="53" spans="1:22" s="135" customFormat="1" x14ac:dyDescent="0.25">
      <c r="A53" s="134"/>
      <c r="B53" s="526">
        <v>95</v>
      </c>
      <c r="C53" s="527">
        <f t="shared" si="0"/>
        <v>8100</v>
      </c>
      <c r="D53" s="527">
        <f t="shared" si="1"/>
        <v>6200</v>
      </c>
      <c r="E53" s="527">
        <f t="shared" si="2"/>
        <v>4300</v>
      </c>
      <c r="F53" s="527">
        <f t="shared" si="3"/>
        <v>1450</v>
      </c>
      <c r="G53" s="134"/>
      <c r="H53" s="65"/>
      <c r="I53" s="65"/>
      <c r="J53" s="65"/>
      <c r="K53" s="65"/>
      <c r="L53" s="65"/>
      <c r="M53" s="65"/>
      <c r="N53" s="65"/>
      <c r="O53" s="65"/>
      <c r="P53" s="65"/>
      <c r="Q53" s="65"/>
      <c r="R53" s="65"/>
      <c r="S53" s="65"/>
      <c r="T53" s="250"/>
      <c r="U53" s="250"/>
      <c r="V53" s="250"/>
    </row>
    <row r="54" spans="1:22" s="135" customFormat="1" x14ac:dyDescent="0.25">
      <c r="A54" s="134"/>
      <c r="B54" s="526">
        <v>100</v>
      </c>
      <c r="C54" s="527">
        <f t="shared" si="0"/>
        <v>8500</v>
      </c>
      <c r="D54" s="527">
        <f t="shared" si="1"/>
        <v>6500</v>
      </c>
      <c r="E54" s="527">
        <f t="shared" si="2"/>
        <v>4500</v>
      </c>
      <c r="F54" s="527">
        <f t="shared" si="3"/>
        <v>1500</v>
      </c>
      <c r="G54" s="134"/>
      <c r="H54" s="65"/>
      <c r="I54" s="65"/>
      <c r="J54" s="65"/>
      <c r="K54" s="65"/>
      <c r="L54" s="65"/>
      <c r="M54" s="65"/>
      <c r="N54" s="65"/>
      <c r="O54" s="65"/>
      <c r="P54" s="65"/>
      <c r="Q54" s="65"/>
      <c r="R54" s="65"/>
      <c r="S54" s="65"/>
      <c r="T54" s="250"/>
      <c r="U54" s="250"/>
      <c r="V54" s="250"/>
    </row>
    <row r="55" spans="1:22" s="135" customFormat="1" x14ac:dyDescent="0.25">
      <c r="A55" s="134"/>
      <c r="B55" s="134"/>
      <c r="C55" s="134"/>
      <c r="D55" s="134"/>
      <c r="E55" s="134"/>
      <c r="F55" s="134"/>
      <c r="G55" s="134"/>
      <c r="H55" s="65"/>
      <c r="I55" s="65"/>
      <c r="J55" s="65"/>
      <c r="K55" s="65"/>
      <c r="L55" s="65"/>
      <c r="M55" s="65"/>
      <c r="N55" s="65"/>
      <c r="O55" s="65"/>
      <c r="P55" s="65"/>
      <c r="Q55" s="65"/>
      <c r="R55" s="65"/>
      <c r="S55" s="65"/>
      <c r="T55" s="250"/>
      <c r="U55" s="250"/>
      <c r="V55" s="250"/>
    </row>
    <row r="56" spans="1:22" s="250" customFormat="1" ht="15" x14ac:dyDescent="0.25">
      <c r="A56" s="65"/>
      <c r="B56" s="523" t="s">
        <v>1094</v>
      </c>
      <c r="C56" s="65"/>
      <c r="D56" s="65"/>
      <c r="E56" s="65"/>
      <c r="F56" s="65"/>
      <c r="G56" s="65"/>
      <c r="H56" s="65"/>
      <c r="I56" s="65"/>
      <c r="J56" s="65"/>
      <c r="K56" s="65"/>
      <c r="L56" s="65"/>
      <c r="M56" s="65"/>
      <c r="N56" s="65"/>
      <c r="O56" s="65"/>
      <c r="P56" s="65"/>
      <c r="Q56" s="65"/>
      <c r="R56" s="65"/>
      <c r="S56" s="65"/>
    </row>
    <row r="57" spans="1:22" s="250" customFormat="1" x14ac:dyDescent="0.25">
      <c r="A57" s="65"/>
      <c r="B57" s="523" t="s">
        <v>570</v>
      </c>
      <c r="C57" s="523" t="s">
        <v>571</v>
      </c>
      <c r="D57" s="523" t="s">
        <v>572</v>
      </c>
      <c r="E57" s="134"/>
      <c r="F57" s="134"/>
      <c r="G57" s="134"/>
      <c r="H57" s="134"/>
      <c r="I57" s="134"/>
      <c r="J57" s="134"/>
      <c r="K57" s="134"/>
      <c r="L57" s="134"/>
      <c r="M57" s="134"/>
      <c r="N57" s="134"/>
      <c r="O57" s="134"/>
      <c r="P57" s="134"/>
      <c r="Q57" s="65"/>
      <c r="R57" s="65"/>
      <c r="S57" s="65"/>
    </row>
    <row r="58" spans="1:22" s="250" customFormat="1" x14ac:dyDescent="0.25">
      <c r="A58" s="65"/>
      <c r="B58" s="528" t="s">
        <v>71</v>
      </c>
      <c r="C58" s="529">
        <v>17</v>
      </c>
      <c r="D58" s="530">
        <v>354</v>
      </c>
      <c r="E58" s="134"/>
      <c r="F58" s="134"/>
      <c r="G58" s="134"/>
      <c r="H58" s="134"/>
      <c r="I58" s="134"/>
      <c r="J58" s="134"/>
      <c r="K58" s="134"/>
      <c r="L58" s="134"/>
      <c r="M58" s="134"/>
      <c r="N58" s="134"/>
      <c r="O58" s="134"/>
      <c r="P58" s="134"/>
      <c r="Q58" s="65"/>
      <c r="R58" s="65"/>
      <c r="S58" s="65"/>
    </row>
    <row r="59" spans="1:22" s="250" customFormat="1" x14ac:dyDescent="0.25">
      <c r="A59" s="65"/>
      <c r="B59" s="528"/>
      <c r="C59" s="529">
        <v>6</v>
      </c>
      <c r="D59" s="530">
        <v>247</v>
      </c>
      <c r="E59" s="134"/>
      <c r="F59" s="134"/>
      <c r="G59" s="134"/>
      <c r="H59" s="134"/>
      <c r="I59" s="134"/>
      <c r="J59" s="134"/>
      <c r="K59" s="134"/>
      <c r="L59" s="134"/>
      <c r="M59" s="134"/>
      <c r="N59" s="134"/>
      <c r="O59" s="134"/>
      <c r="P59" s="134"/>
      <c r="Q59" s="65"/>
      <c r="R59" s="65"/>
      <c r="S59" s="65"/>
    </row>
    <row r="60" spans="1:22" s="250" customFormat="1" x14ac:dyDescent="0.25">
      <c r="A60" s="65"/>
      <c r="B60" s="528"/>
      <c r="C60" s="529">
        <v>32</v>
      </c>
      <c r="D60" s="530">
        <v>294</v>
      </c>
      <c r="E60" s="134"/>
      <c r="F60" s="134"/>
      <c r="G60" s="134"/>
      <c r="H60" s="134"/>
      <c r="I60" s="134"/>
      <c r="J60" s="134"/>
      <c r="K60" s="134"/>
      <c r="L60" s="134"/>
      <c r="M60" s="134"/>
      <c r="N60" s="134"/>
      <c r="O60" s="134"/>
      <c r="P60" s="134"/>
      <c r="Q60" s="65"/>
      <c r="R60" s="65"/>
      <c r="S60" s="65"/>
    </row>
    <row r="61" spans="1:22" s="250" customFormat="1" x14ac:dyDescent="0.25">
      <c r="A61" s="65"/>
      <c r="B61" s="528"/>
      <c r="C61" s="529">
        <v>7</v>
      </c>
      <c r="D61" s="530">
        <v>172</v>
      </c>
      <c r="E61" s="134"/>
      <c r="F61" s="134"/>
      <c r="G61" s="134"/>
      <c r="H61" s="134"/>
      <c r="I61" s="134"/>
      <c r="J61" s="134"/>
      <c r="K61" s="134"/>
      <c r="L61" s="134"/>
      <c r="M61" s="134"/>
      <c r="N61" s="134"/>
      <c r="O61" s="134"/>
      <c r="P61" s="134"/>
      <c r="Q61" s="65"/>
      <c r="R61" s="65"/>
      <c r="S61" s="65"/>
    </row>
    <row r="62" spans="1:22" s="250" customFormat="1" x14ac:dyDescent="0.25">
      <c r="A62" s="65"/>
      <c r="B62" s="528"/>
      <c r="C62" s="529">
        <v>21</v>
      </c>
      <c r="D62" s="530">
        <v>792</v>
      </c>
      <c r="E62" s="134"/>
      <c r="F62" s="134"/>
      <c r="G62" s="134"/>
      <c r="H62" s="134"/>
      <c r="I62" s="134"/>
      <c r="J62" s="134"/>
      <c r="K62" s="134"/>
      <c r="L62" s="134"/>
      <c r="M62" s="134"/>
      <c r="N62" s="134"/>
      <c r="O62" s="134"/>
      <c r="P62" s="134"/>
      <c r="Q62" s="65"/>
      <c r="R62" s="65"/>
      <c r="S62" s="65"/>
    </row>
    <row r="63" spans="1:22" s="250" customFormat="1" x14ac:dyDescent="0.25">
      <c r="A63" s="65"/>
      <c r="B63" s="531" t="s">
        <v>573</v>
      </c>
      <c r="C63" s="529">
        <v>6</v>
      </c>
      <c r="D63" s="530">
        <v>617</v>
      </c>
      <c r="E63" s="134"/>
      <c r="F63" s="134"/>
      <c r="G63" s="134"/>
      <c r="H63" s="134"/>
      <c r="I63" s="134"/>
      <c r="J63" s="134"/>
      <c r="K63" s="134"/>
      <c r="L63" s="134"/>
      <c r="M63" s="134"/>
      <c r="N63" s="134"/>
      <c r="O63" s="134"/>
      <c r="P63" s="134"/>
      <c r="Q63" s="65"/>
      <c r="R63" s="65"/>
      <c r="S63" s="65"/>
    </row>
    <row r="64" spans="1:22" s="250" customFormat="1" x14ac:dyDescent="0.25">
      <c r="A64" s="65"/>
      <c r="B64" s="531"/>
      <c r="C64" s="529">
        <v>13</v>
      </c>
      <c r="D64" s="530">
        <v>317</v>
      </c>
      <c r="E64" s="134"/>
      <c r="F64" s="134"/>
      <c r="G64" s="134"/>
      <c r="H64" s="134"/>
      <c r="I64" s="134"/>
      <c r="J64" s="134"/>
      <c r="K64" s="134"/>
      <c r="L64" s="134"/>
      <c r="M64" s="134"/>
      <c r="N64" s="134"/>
      <c r="O64" s="134"/>
      <c r="P64" s="134"/>
      <c r="Q64" s="65"/>
      <c r="R64" s="65"/>
      <c r="S64" s="65"/>
    </row>
    <row r="65" spans="1:19" s="250" customFormat="1" x14ac:dyDescent="0.25">
      <c r="A65" s="65"/>
      <c r="B65" s="531"/>
      <c r="C65" s="529">
        <v>40</v>
      </c>
      <c r="D65" s="530">
        <v>294</v>
      </c>
      <c r="E65" s="134"/>
      <c r="F65" s="134"/>
      <c r="G65" s="134"/>
      <c r="H65" s="134"/>
      <c r="I65" s="134"/>
      <c r="J65" s="134"/>
      <c r="K65" s="134"/>
      <c r="L65" s="134"/>
      <c r="M65" s="134"/>
      <c r="N65" s="134"/>
      <c r="O65" s="134"/>
      <c r="P65" s="134"/>
      <c r="Q65" s="65"/>
      <c r="R65" s="65"/>
      <c r="S65" s="65"/>
    </row>
    <row r="66" spans="1:19" s="250" customFormat="1" x14ac:dyDescent="0.25">
      <c r="A66" s="65"/>
      <c r="B66" s="531"/>
      <c r="C66" s="529">
        <v>36</v>
      </c>
      <c r="D66" s="530">
        <v>469</v>
      </c>
      <c r="E66" s="134"/>
      <c r="F66" s="134"/>
      <c r="G66" s="134"/>
      <c r="H66" s="134"/>
      <c r="I66" s="134"/>
      <c r="J66" s="134"/>
      <c r="K66" s="134"/>
      <c r="L66" s="134"/>
      <c r="M66" s="134"/>
      <c r="N66" s="134"/>
      <c r="O66" s="134"/>
      <c r="P66" s="134"/>
      <c r="Q66" s="65"/>
      <c r="R66" s="65"/>
      <c r="S66" s="65"/>
    </row>
    <row r="67" spans="1:19" s="250" customFormat="1" x14ac:dyDescent="0.25">
      <c r="A67" s="65"/>
      <c r="B67" s="531"/>
      <c r="C67" s="529">
        <v>21</v>
      </c>
      <c r="D67" s="530">
        <v>881</v>
      </c>
      <c r="E67" s="134"/>
      <c r="F67" s="134"/>
      <c r="G67" s="134"/>
      <c r="H67" s="134"/>
      <c r="I67" s="134"/>
      <c r="J67" s="134"/>
      <c r="K67" s="134"/>
      <c r="L67" s="134"/>
      <c r="M67" s="134"/>
      <c r="N67" s="134"/>
      <c r="O67" s="134"/>
      <c r="P67" s="134"/>
      <c r="Q67" s="65"/>
      <c r="R67" s="65"/>
      <c r="S67" s="65"/>
    </row>
    <row r="68" spans="1:19" s="250" customFormat="1" x14ac:dyDescent="0.25">
      <c r="A68" s="65"/>
      <c r="B68" s="528" t="s">
        <v>73</v>
      </c>
      <c r="C68" s="529">
        <v>30</v>
      </c>
      <c r="D68" s="530">
        <v>282</v>
      </c>
      <c r="E68" s="134"/>
      <c r="F68" s="134"/>
      <c r="G68" s="134"/>
      <c r="H68" s="134"/>
      <c r="I68" s="134"/>
      <c r="J68" s="134"/>
      <c r="K68" s="134"/>
      <c r="L68" s="134"/>
      <c r="M68" s="134"/>
      <c r="N68" s="134"/>
      <c r="O68" s="134"/>
      <c r="P68" s="134"/>
      <c r="Q68" s="65"/>
      <c r="R68" s="65"/>
      <c r="S68" s="65"/>
    </row>
    <row r="69" spans="1:19" s="250" customFormat="1" x14ac:dyDescent="0.25">
      <c r="A69" s="65"/>
      <c r="B69" s="528"/>
      <c r="C69" s="529">
        <v>9</v>
      </c>
      <c r="D69" s="530">
        <v>758</v>
      </c>
      <c r="E69" s="134"/>
      <c r="F69" s="134"/>
      <c r="G69" s="134"/>
      <c r="H69" s="134"/>
      <c r="I69" s="134"/>
      <c r="J69" s="134"/>
      <c r="K69" s="134"/>
      <c r="L69" s="134"/>
      <c r="M69" s="134"/>
      <c r="N69" s="134"/>
      <c r="O69" s="134"/>
      <c r="P69" s="134"/>
      <c r="Q69" s="65"/>
      <c r="R69" s="65"/>
      <c r="S69" s="65"/>
    </row>
    <row r="70" spans="1:19" s="250" customFormat="1" x14ac:dyDescent="0.25">
      <c r="A70" s="65"/>
      <c r="B70" s="528"/>
      <c r="C70" s="529">
        <v>4</v>
      </c>
      <c r="D70" s="530">
        <v>168</v>
      </c>
      <c r="E70" s="134"/>
      <c r="F70" s="134"/>
      <c r="G70" s="134"/>
      <c r="H70" s="134"/>
      <c r="I70" s="134"/>
      <c r="J70" s="134"/>
      <c r="K70" s="134"/>
      <c r="L70" s="134"/>
      <c r="M70" s="134"/>
      <c r="N70" s="134"/>
      <c r="O70" s="134"/>
      <c r="P70" s="134"/>
      <c r="Q70" s="65"/>
      <c r="R70" s="65"/>
      <c r="S70" s="65"/>
    </row>
    <row r="71" spans="1:19" s="250" customFormat="1" x14ac:dyDescent="0.25">
      <c r="A71" s="65"/>
      <c r="B71" s="528"/>
      <c r="C71" s="529">
        <v>7</v>
      </c>
      <c r="D71" s="530">
        <v>486</v>
      </c>
      <c r="E71" s="134"/>
      <c r="F71" s="134"/>
      <c r="G71" s="134"/>
      <c r="H71" s="134"/>
      <c r="I71" s="134"/>
      <c r="J71" s="134"/>
      <c r="K71" s="134"/>
      <c r="L71" s="134"/>
      <c r="M71" s="134"/>
      <c r="N71" s="134"/>
      <c r="O71" s="134"/>
      <c r="P71" s="134"/>
      <c r="Q71" s="65"/>
      <c r="R71" s="65"/>
      <c r="S71" s="65"/>
    </row>
    <row r="72" spans="1:19" s="250" customFormat="1" x14ac:dyDescent="0.25">
      <c r="A72" s="65"/>
      <c r="B72" s="528"/>
      <c r="C72" s="529">
        <v>7</v>
      </c>
      <c r="D72" s="530">
        <v>418</v>
      </c>
      <c r="E72" s="134"/>
      <c r="F72" s="134"/>
      <c r="G72" s="134"/>
      <c r="H72" s="134"/>
      <c r="I72" s="134"/>
      <c r="J72" s="134"/>
      <c r="K72" s="134"/>
      <c r="L72" s="134"/>
      <c r="M72" s="134"/>
      <c r="N72" s="134"/>
      <c r="O72" s="134"/>
      <c r="P72" s="134"/>
      <c r="Q72" s="65"/>
      <c r="R72" s="65"/>
      <c r="S72" s="65"/>
    </row>
    <row r="73" spans="1:19" s="250" customFormat="1" x14ac:dyDescent="0.25">
      <c r="A73" s="65"/>
      <c r="B73" s="531" t="s">
        <v>74</v>
      </c>
      <c r="C73" s="529">
        <v>8</v>
      </c>
      <c r="D73" s="530">
        <v>198</v>
      </c>
      <c r="E73" s="134"/>
      <c r="F73" s="134"/>
      <c r="G73" s="134"/>
      <c r="H73" s="134"/>
      <c r="I73" s="134"/>
      <c r="J73" s="134"/>
      <c r="K73" s="134"/>
      <c r="L73" s="134"/>
      <c r="M73" s="134"/>
      <c r="N73" s="134"/>
      <c r="O73" s="134"/>
      <c r="P73" s="134"/>
      <c r="Q73" s="65"/>
      <c r="R73" s="65"/>
      <c r="S73" s="65"/>
    </row>
    <row r="74" spans="1:19" s="250" customFormat="1" x14ac:dyDescent="0.25">
      <c r="A74" s="65"/>
      <c r="B74" s="531"/>
      <c r="C74" s="529">
        <v>3</v>
      </c>
      <c r="D74" s="530">
        <v>88</v>
      </c>
      <c r="E74" s="134"/>
      <c r="F74" s="134"/>
      <c r="G74" s="134"/>
      <c r="H74" s="134"/>
      <c r="I74" s="134"/>
      <c r="J74" s="134"/>
      <c r="K74" s="134"/>
      <c r="L74" s="134"/>
      <c r="M74" s="134"/>
      <c r="N74" s="134"/>
      <c r="O74" s="134"/>
      <c r="P74" s="134"/>
      <c r="Q74" s="65"/>
      <c r="R74" s="65"/>
      <c r="S74" s="65"/>
    </row>
    <row r="75" spans="1:19" s="250" customFormat="1" x14ac:dyDescent="0.25">
      <c r="A75" s="65"/>
      <c r="B75" s="531"/>
      <c r="C75" s="529">
        <v>31</v>
      </c>
      <c r="D75" s="530">
        <v>175</v>
      </c>
      <c r="E75" s="134"/>
      <c r="F75" s="134"/>
      <c r="G75" s="134"/>
      <c r="H75" s="134"/>
      <c r="I75" s="134"/>
      <c r="J75" s="134"/>
      <c r="K75" s="134"/>
      <c r="L75" s="134"/>
      <c r="M75" s="134"/>
      <c r="N75" s="134"/>
      <c r="O75" s="134"/>
      <c r="P75" s="134"/>
      <c r="Q75" s="65"/>
      <c r="R75" s="65"/>
      <c r="S75" s="65"/>
    </row>
    <row r="76" spans="1:19" s="250" customFormat="1" x14ac:dyDescent="0.25">
      <c r="A76" s="65"/>
      <c r="B76" s="531"/>
      <c r="C76" s="529">
        <v>21</v>
      </c>
      <c r="D76" s="530">
        <v>269</v>
      </c>
      <c r="E76" s="134"/>
      <c r="F76" s="134"/>
      <c r="G76" s="134"/>
      <c r="H76" s="134"/>
      <c r="I76" s="134"/>
      <c r="J76" s="134"/>
      <c r="K76" s="134"/>
      <c r="L76" s="134"/>
      <c r="M76" s="134"/>
      <c r="N76" s="134"/>
      <c r="O76" s="134"/>
      <c r="P76" s="134"/>
      <c r="Q76" s="65"/>
      <c r="R76" s="65"/>
      <c r="S76" s="65"/>
    </row>
    <row r="77" spans="1:19" s="250" customFormat="1" x14ac:dyDescent="0.25">
      <c r="A77" s="65"/>
      <c r="B77" s="531"/>
      <c r="C77" s="529">
        <v>15</v>
      </c>
      <c r="D77" s="530">
        <v>109</v>
      </c>
      <c r="E77" s="134"/>
      <c r="F77" s="134"/>
      <c r="G77" s="134"/>
      <c r="H77" s="134"/>
      <c r="I77" s="134"/>
      <c r="J77" s="134"/>
      <c r="K77" s="134"/>
      <c r="L77" s="134"/>
      <c r="M77" s="134"/>
      <c r="N77" s="134"/>
      <c r="O77" s="134"/>
      <c r="P77" s="134"/>
      <c r="Q77" s="65"/>
      <c r="R77" s="65"/>
      <c r="S77" s="65"/>
    </row>
    <row r="78" spans="1:19" s="250" customFormat="1" x14ac:dyDescent="0.25">
      <c r="A78" s="65"/>
      <c r="B78" s="528" t="s">
        <v>75</v>
      </c>
      <c r="C78" s="529">
        <v>10</v>
      </c>
      <c r="D78" s="530">
        <v>189</v>
      </c>
      <c r="E78" s="134"/>
      <c r="F78" s="134"/>
      <c r="G78" s="134"/>
      <c r="H78" s="134"/>
      <c r="I78" s="134"/>
      <c r="J78" s="134"/>
      <c r="K78" s="134"/>
      <c r="L78" s="134"/>
      <c r="M78" s="134"/>
      <c r="N78" s="134"/>
      <c r="O78" s="134"/>
      <c r="P78" s="134"/>
      <c r="Q78" s="65"/>
      <c r="R78" s="65"/>
      <c r="S78" s="65"/>
    </row>
    <row r="79" spans="1:19" s="250" customFormat="1" x14ac:dyDescent="0.25">
      <c r="A79" s="65"/>
      <c r="B79" s="528"/>
      <c r="C79" s="529">
        <v>8</v>
      </c>
      <c r="D79" s="530">
        <v>566</v>
      </c>
      <c r="E79" s="134"/>
      <c r="F79" s="134"/>
      <c r="G79" s="134"/>
      <c r="H79" s="134"/>
      <c r="I79" s="134"/>
      <c r="J79" s="134"/>
      <c r="K79" s="134"/>
      <c r="L79" s="134"/>
      <c r="M79" s="134"/>
      <c r="N79" s="134"/>
      <c r="O79" s="134"/>
      <c r="P79" s="134"/>
      <c r="Q79" s="65"/>
      <c r="R79" s="65"/>
      <c r="S79" s="65"/>
    </row>
    <row r="80" spans="1:19" s="250" customFormat="1" x14ac:dyDescent="0.25">
      <c r="A80" s="65"/>
      <c r="B80" s="528"/>
      <c r="C80" s="529">
        <v>5</v>
      </c>
      <c r="D80" s="530">
        <v>220</v>
      </c>
      <c r="E80" s="134"/>
      <c r="F80" s="134"/>
      <c r="G80" s="134"/>
      <c r="H80" s="134"/>
      <c r="I80" s="134"/>
      <c r="J80" s="134"/>
      <c r="K80" s="134"/>
      <c r="L80" s="134"/>
      <c r="M80" s="134"/>
      <c r="N80" s="134"/>
      <c r="O80" s="134"/>
      <c r="P80" s="134"/>
      <c r="Q80" s="65"/>
      <c r="R80" s="65"/>
      <c r="S80" s="65"/>
    </row>
    <row r="81" spans="1:19" s="250" customFormat="1" x14ac:dyDescent="0.25">
      <c r="A81" s="65"/>
      <c r="B81" s="528"/>
      <c r="C81" s="529">
        <v>13</v>
      </c>
      <c r="D81" s="530">
        <v>155</v>
      </c>
      <c r="E81" s="134"/>
      <c r="F81" s="65"/>
      <c r="G81" s="65"/>
      <c r="H81" s="65"/>
      <c r="I81" s="134"/>
      <c r="J81" s="134"/>
      <c r="K81" s="65"/>
      <c r="L81" s="65"/>
      <c r="M81" s="65"/>
      <c r="N81" s="134"/>
      <c r="O81" s="134"/>
      <c r="P81" s="134"/>
      <c r="Q81" s="65"/>
      <c r="R81" s="65"/>
      <c r="S81" s="65"/>
    </row>
    <row r="82" spans="1:19" s="47" customFormat="1" x14ac:dyDescent="0.25">
      <c r="A82" s="5"/>
      <c r="B82" s="5"/>
      <c r="C82" s="5"/>
      <c r="D82" s="5"/>
      <c r="E82"/>
      <c r="F82"/>
      <c r="G82"/>
      <c r="H82"/>
      <c r="I82"/>
      <c r="J82"/>
      <c r="K82"/>
      <c r="L82"/>
      <c r="M82"/>
      <c r="N82"/>
      <c r="O82"/>
      <c r="P82"/>
      <c r="Q82" s="5"/>
      <c r="R82" s="5"/>
      <c r="S82" s="5"/>
    </row>
    <row r="83" spans="1:19" s="47" customFormat="1" ht="15" x14ac:dyDescent="0.25">
      <c r="A83" s="5"/>
      <c r="B83" s="5"/>
      <c r="C83" s="5"/>
      <c r="D83" s="5"/>
      <c r="E83" s="5"/>
      <c r="F83" s="5"/>
      <c r="G83" s="5"/>
      <c r="H83" s="5"/>
      <c r="I83" s="5"/>
      <c r="J83" s="5"/>
      <c r="K83" s="5"/>
      <c r="L83" s="5"/>
      <c r="M83" s="5"/>
      <c r="N83" s="5"/>
      <c r="O83" s="5"/>
      <c r="P83" s="5"/>
      <c r="Q83" s="5"/>
      <c r="R83" s="5"/>
      <c r="S83" s="5"/>
    </row>
    <row r="84" spans="1:19" s="47" customFormat="1" ht="15" x14ac:dyDescent="0.25">
      <c r="A84" s="5"/>
      <c r="B84" s="5"/>
      <c r="C84" s="5"/>
      <c r="D84" s="5"/>
      <c r="E84" s="5"/>
      <c r="F84" s="5"/>
      <c r="G84" s="5"/>
      <c r="H84" s="5"/>
      <c r="I84" s="5"/>
      <c r="J84" s="5"/>
      <c r="K84" s="5"/>
      <c r="L84" s="5"/>
      <c r="M84" s="5"/>
      <c r="N84" s="5"/>
      <c r="O84" s="5"/>
      <c r="P84" s="5"/>
      <c r="Q84" s="5"/>
      <c r="R84" s="5"/>
      <c r="S84" s="5"/>
    </row>
    <row r="85" spans="1:19" s="47" customFormat="1" ht="15" x14ac:dyDescent="0.25">
      <c r="A85" s="5"/>
      <c r="B85" s="5"/>
      <c r="C85" s="5"/>
      <c r="D85" s="5"/>
      <c r="E85" s="5"/>
      <c r="F85" s="5"/>
      <c r="G85" s="5"/>
      <c r="H85" s="5"/>
      <c r="I85" s="5"/>
      <c r="J85" s="5"/>
      <c r="K85" s="5"/>
      <c r="L85" s="5"/>
      <c r="M85" s="5"/>
      <c r="N85" s="5"/>
      <c r="O85" s="5"/>
      <c r="P85" s="5"/>
      <c r="Q85" s="5"/>
      <c r="R85" s="5"/>
      <c r="S85" s="5"/>
    </row>
    <row r="86" spans="1:19" s="47" customFormat="1" ht="45" x14ac:dyDescent="0.25">
      <c r="A86" s="5"/>
      <c r="B86" s="49"/>
      <c r="C86" s="50" t="s">
        <v>484</v>
      </c>
      <c r="D86" s="50" t="s">
        <v>490</v>
      </c>
      <c r="E86" s="50" t="s">
        <v>485</v>
      </c>
      <c r="F86" s="50" t="s">
        <v>486</v>
      </c>
      <c r="G86" s="50" t="s">
        <v>487</v>
      </c>
      <c r="H86" s="51" t="s">
        <v>488</v>
      </c>
      <c r="I86" s="51" t="s">
        <v>489</v>
      </c>
      <c r="J86" s="50" t="s">
        <v>251</v>
      </c>
      <c r="L86" s="5"/>
      <c r="M86" s="5"/>
      <c r="N86" s="5"/>
      <c r="O86" s="5"/>
      <c r="P86" s="5"/>
      <c r="Q86" s="5"/>
      <c r="R86" s="5"/>
      <c r="S86" s="5"/>
    </row>
    <row r="87" spans="1:19" s="47" customFormat="1" ht="15" x14ac:dyDescent="0.25">
      <c r="A87" s="5"/>
      <c r="B87" s="52" t="s">
        <v>105</v>
      </c>
      <c r="C87" s="53">
        <f>COUNTIFS('Vendor Data entry'!AD:AD, "=1", 'Vendor Data entry'!AM:AM, "=1")</f>
        <v>0</v>
      </c>
      <c r="D87" s="53">
        <f>COUNTIFS('Vendor Data entry'!AE:AE, "=1", 'Vendor Data entry'!AM:AM, "=1")</f>
        <v>0</v>
      </c>
      <c r="E87" s="53">
        <f>COUNTIFS('Vendor Data entry'!AI:AI, "=1", 'Vendor Data entry'!AM:AM, "=1")</f>
        <v>1</v>
      </c>
      <c r="F87" s="53">
        <f>COUNTIFS('Vendor Data entry'!AF:AF, "=1", 'Vendor Data entry'!AM:AM, "=1")</f>
        <v>1</v>
      </c>
      <c r="G87" s="53">
        <f>COUNTIFS('Vendor Data entry'!AG:AG, "=1", 'Vendor Data entry'!AM:AM, "=1")</f>
        <v>0</v>
      </c>
      <c r="H87" s="21">
        <f>COUNTIFS('Vendor Data entry'!AH:AH, "=1", 'Vendor Data entry'!AM:AM, "=1")</f>
        <v>0</v>
      </c>
      <c r="I87" s="21">
        <f>COUNTIFS('Vendor Data entry'!AJ:AJ, "=1", 'Vendor Data entry'!AM:AM, "=1")</f>
        <v>1</v>
      </c>
      <c r="J87" s="53">
        <f>COUNTIFS('Vendor Data entry'!AI:AI, "=1", 'Vendor Data entry'!AM:AM, "=1")</f>
        <v>1</v>
      </c>
      <c r="L87" s="5"/>
      <c r="M87" s="5"/>
      <c r="N87" s="5"/>
      <c r="O87" s="5"/>
      <c r="P87" s="5"/>
      <c r="Q87" s="5"/>
      <c r="R87" s="5"/>
      <c r="S87" s="5"/>
    </row>
    <row r="88" spans="1:19" s="47" customFormat="1" ht="15" x14ac:dyDescent="0.25">
      <c r="A88" s="5"/>
      <c r="B88" s="52" t="s">
        <v>106</v>
      </c>
      <c r="C88" s="53">
        <f>COUNTIFS('Vendor Data entry'!AD:AD, "=1", 'Vendor Data entry'!AM:AM, "=2")</f>
        <v>5</v>
      </c>
      <c r="D88" s="53">
        <f>COUNTIFS('Vendor Data entry'!AE:AE, "=1", 'Vendor Data entry'!AM:AM, "=2")</f>
        <v>2</v>
      </c>
      <c r="E88" s="53">
        <f>COUNTIFS('Vendor Data entry'!AI:AI, "=1", 'Vendor Data entry'!AM:AM, "=2")</f>
        <v>4</v>
      </c>
      <c r="F88" s="53">
        <f>COUNTIFS('Vendor Data entry'!AF:AF, "=1", 'Vendor Data entry'!AM:AM, "=2")</f>
        <v>5</v>
      </c>
      <c r="G88" s="53">
        <f>COUNTIFS('Vendor Data entry'!AG:AG, "=1", 'Vendor Data entry'!AM:AM, "=2")</f>
        <v>0</v>
      </c>
      <c r="H88" s="21">
        <f>COUNTIFS('Vendor Data entry'!AH:AH, "=1", 'Vendor Data entry'!AM:AM, "=2")</f>
        <v>0</v>
      </c>
      <c r="I88" s="21">
        <f>COUNTIFS('Vendor Data entry'!AJ:AJ, "=1", 'Vendor Data entry'!AM:AM, "=2")</f>
        <v>3</v>
      </c>
      <c r="J88" s="53">
        <f>COUNTIFS('Vendor Data entry'!AI:AI, "=1", 'Vendor Data entry'!AM:AM, "=2")</f>
        <v>4</v>
      </c>
      <c r="L88" s="5"/>
      <c r="M88" s="5"/>
      <c r="N88" s="5"/>
      <c r="O88" s="5"/>
      <c r="P88" s="5"/>
      <c r="Q88" s="5"/>
      <c r="R88" s="5"/>
      <c r="S88" s="5"/>
    </row>
    <row r="89" spans="1:19" s="47" customFormat="1" ht="15" x14ac:dyDescent="0.25">
      <c r="A89" s="5"/>
      <c r="B89" s="52" t="s">
        <v>107</v>
      </c>
      <c r="C89" s="53">
        <f>COUNTIFS('Vendor Data entry'!AD:AD, "=1", 'Vendor Data entry'!AM:AM, "=3")</f>
        <v>5</v>
      </c>
      <c r="D89" s="53">
        <f>COUNTIFS('Vendor Data entry'!AE:AE, "=1", 'Vendor Data entry'!AM:AM, "=3")</f>
        <v>1</v>
      </c>
      <c r="E89" s="53">
        <f>COUNTIFS('Vendor Data entry'!AI:AI, "=1", 'Vendor Data entry'!AM:AM, "=3")</f>
        <v>2</v>
      </c>
      <c r="F89" s="53">
        <f>COUNTIFS('Vendor Data entry'!AF:AF, "=1", 'Vendor Data entry'!AM:AM, "=3")</f>
        <v>4</v>
      </c>
      <c r="G89" s="53">
        <f>COUNTIFS('Vendor Data entry'!AG:AG, "=1", 'Vendor Data entry'!AM:AM, "=3")</f>
        <v>1</v>
      </c>
      <c r="H89" s="21">
        <f>COUNTIFS('Vendor Data entry'!AH:AH, "=1", 'Vendor Data entry'!AM:AM, "=3")</f>
        <v>1</v>
      </c>
      <c r="I89" s="21">
        <f>COUNTIFS('Vendor Data entry'!AJ:AJ, "=1", 'Vendor Data entry'!AM:AM, "=3")</f>
        <v>3</v>
      </c>
      <c r="J89" s="53">
        <f>COUNTIFS('Vendor Data entry'!AI:AI, "=1", 'Vendor Data entry'!AM:AM, "=3")</f>
        <v>2</v>
      </c>
      <c r="L89" s="5"/>
      <c r="M89" s="5"/>
      <c r="N89" s="5"/>
      <c r="O89" s="5"/>
      <c r="P89" s="5"/>
      <c r="Q89" s="5"/>
      <c r="R89" s="5"/>
      <c r="S89" s="5"/>
    </row>
    <row r="90" spans="1:19" s="47" customFormat="1" ht="15" x14ac:dyDescent="0.25">
      <c r="A90" s="5"/>
      <c r="B90" s="52" t="s">
        <v>108</v>
      </c>
      <c r="C90" s="53">
        <f>COUNTIFS('Vendor Data entry'!AD:AD, "=1", 'Vendor Data entry'!AM:AM, "=")</f>
        <v>0</v>
      </c>
      <c r="D90" s="53">
        <f>COUNTIFS('Vendor Data entry'!AE:AE, "=1", 'Vendor Data entry'!AM:AM, "=")</f>
        <v>0</v>
      </c>
      <c r="E90" s="53">
        <f>COUNTIFS('Vendor Data entry'!AI:AI, "=1", 'Vendor Data entry'!AM:AM, "=")</f>
        <v>0</v>
      </c>
      <c r="F90" s="53">
        <f>COUNTIFS('Vendor Data entry'!AF:AF, "=1", 'Vendor Data entry'!AM:AM, "=")</f>
        <v>0</v>
      </c>
      <c r="G90" s="53">
        <f>COUNTIFS('Vendor Data entry'!AG:AG, "=1", 'Vendor Data entry'!AM:AM, "=")</f>
        <v>0</v>
      </c>
      <c r="H90" s="21">
        <f>COUNTIFS('Vendor Data entry'!AH:AH, "=1", 'Vendor Data entry'!AM:AM, "=")</f>
        <v>0</v>
      </c>
      <c r="I90" s="21">
        <f>COUNTIFS('Vendor Data entry'!AJ:AJ, "=1", 'Vendor Data entry'!AM:AM, "=")</f>
        <v>0</v>
      </c>
      <c r="J90" s="53">
        <f>COUNTIFS('Vendor Data entry'!AI:AI, "=1", 'Vendor Data entry'!AM:AM, "=")</f>
        <v>0</v>
      </c>
      <c r="L90" s="5"/>
      <c r="M90" s="5"/>
      <c r="N90" s="5"/>
      <c r="O90" s="5"/>
      <c r="P90" s="5"/>
      <c r="Q90" s="5"/>
      <c r="R90" s="5"/>
      <c r="S90" s="5"/>
    </row>
    <row r="91" spans="1:19" s="47" customFormat="1" ht="15" x14ac:dyDescent="0.25">
      <c r="A91" s="5"/>
      <c r="B91" s="52" t="s">
        <v>109</v>
      </c>
      <c r="C91" s="53">
        <f>COUNTIFS('Vendor Data entry'!AD:AD, "=1", 'Vendor Data entry'!AM:AM, "=5")</f>
        <v>2</v>
      </c>
      <c r="D91" s="53">
        <f>COUNTIFS('Vendor Data entry'!AE:AE, "=1", 'Vendor Data entry'!AM:AM, "=5")</f>
        <v>2</v>
      </c>
      <c r="E91" s="53">
        <f>COUNTIFS('Vendor Data entry'!AI:AI, "=1", 'Vendor Data entry'!AM:AM, "=5")</f>
        <v>2</v>
      </c>
      <c r="F91" s="53">
        <f>COUNTIFS('Vendor Data entry'!AF:AF, "=1", 'Vendor Data entry'!AM:AM, "=5")</f>
        <v>1</v>
      </c>
      <c r="G91" s="53">
        <f>COUNTIFS('Vendor Data entry'!AG:AG, "=1", 'Vendor Data entry'!AM:AM, "=5")</f>
        <v>0</v>
      </c>
      <c r="H91" s="21">
        <f>COUNTIFS('Vendor Data entry'!AH:AH, "=1", 'Vendor Data entry'!AM:AM, "=5")</f>
        <v>1</v>
      </c>
      <c r="I91" s="21">
        <f>COUNTIFS('Vendor Data entry'!AJ:AJ, "=1", 'Vendor Data entry'!AM:AM, "=5")</f>
        <v>0</v>
      </c>
      <c r="J91" s="53">
        <f>COUNTIFS('Vendor Data entry'!AI:AI, "=1", 'Vendor Data entry'!AM:AM, "=5")</f>
        <v>2</v>
      </c>
      <c r="L91" s="5"/>
      <c r="M91" s="5"/>
      <c r="N91" s="5"/>
      <c r="O91" s="5"/>
      <c r="P91" s="5"/>
      <c r="Q91" s="5"/>
      <c r="R91" s="5"/>
      <c r="S91" s="5"/>
    </row>
    <row r="92" spans="1:19" s="47" customFormat="1" ht="15" x14ac:dyDescent="0.25">
      <c r="A92" s="5"/>
      <c r="B92" s="54" t="s">
        <v>110</v>
      </c>
      <c r="C92" s="55">
        <f>COUNTIFS('Vendor Data entry'!AD:AD, "=1", 'Vendor Data entry'!AM:AM, "=6")</f>
        <v>6</v>
      </c>
      <c r="D92" s="55">
        <f>COUNTIFS('Vendor Data entry'!AE:AE, "=1", 'Vendor Data entry'!AM:AM, "=6")</f>
        <v>6</v>
      </c>
      <c r="E92" s="55">
        <f>COUNTIFS('Vendor Data entry'!AI:AI, "=1", 'Vendor Data entry'!AM:AM, "=6")</f>
        <v>4</v>
      </c>
      <c r="F92" s="55">
        <f>COUNTIFS('Vendor Data entry'!AF:AF, "=1", 'Vendor Data entry'!AM:AM, "=6")</f>
        <v>5</v>
      </c>
      <c r="G92" s="55">
        <f>COUNTIFS('Vendor Data entry'!AG:AG, "=1", 'Vendor Data entry'!AM:AM, "=6")</f>
        <v>3</v>
      </c>
      <c r="H92" s="56">
        <f>COUNTIFS('Vendor Data entry'!AH:AH, "=1", 'Vendor Data entry'!AM:AM, "=6")</f>
        <v>1</v>
      </c>
      <c r="I92" s="56">
        <f>COUNTIFS('Vendor Data entry'!AJ:AJ, "=1", 'Vendor Data entry'!AM:AM, "=6")</f>
        <v>2</v>
      </c>
      <c r="J92" s="55">
        <f>COUNTIFS('Vendor Data entry'!AI:AI, "=1", 'Vendor Data entry'!AM:AM, "=6")</f>
        <v>4</v>
      </c>
      <c r="L92" s="5"/>
      <c r="M92" s="5"/>
      <c r="N92" s="5"/>
      <c r="O92" s="5"/>
      <c r="P92" s="5"/>
      <c r="Q92" s="5"/>
      <c r="R92" s="5"/>
      <c r="S92" s="5"/>
    </row>
    <row r="93" spans="1:19" s="47" customFormat="1" ht="15" x14ac:dyDescent="0.25">
      <c r="A93" s="5"/>
      <c r="B93" s="5"/>
      <c r="C93" s="5"/>
      <c r="D93" s="5"/>
      <c r="E93" s="5"/>
      <c r="F93" s="5"/>
      <c r="G93" s="5"/>
      <c r="H93" s="5"/>
      <c r="I93" s="5"/>
      <c r="J93" s="5"/>
      <c r="K93" s="5"/>
      <c r="L93" s="5"/>
      <c r="M93" s="5"/>
      <c r="N93" s="5"/>
      <c r="O93" s="5"/>
      <c r="P93" s="5"/>
      <c r="Q93" s="5"/>
      <c r="R93" s="5"/>
      <c r="S93" s="5"/>
    </row>
    <row r="94" spans="1:19" s="47" customFormat="1" ht="15" x14ac:dyDescent="0.25">
      <c r="A94" s="5"/>
      <c r="B94" s="5"/>
      <c r="C94" s="5"/>
      <c r="D94" s="5"/>
      <c r="E94" s="5"/>
      <c r="F94" s="5"/>
      <c r="G94" s="5"/>
      <c r="H94" s="5"/>
      <c r="I94" s="5"/>
      <c r="J94" s="5"/>
      <c r="K94" s="5"/>
      <c r="L94" s="5"/>
      <c r="M94" s="5"/>
      <c r="N94" s="5"/>
      <c r="O94" s="5"/>
      <c r="P94" s="5"/>
      <c r="Q94" s="5"/>
      <c r="R94" s="5"/>
      <c r="S94" s="5"/>
    </row>
    <row r="95" spans="1:19" s="47" customFormat="1" ht="15" x14ac:dyDescent="0.25">
      <c r="A95" s="5"/>
      <c r="B95" s="5"/>
      <c r="C95" s="5"/>
      <c r="D95" s="5"/>
      <c r="E95" s="5"/>
      <c r="F95" s="103" t="s">
        <v>472</v>
      </c>
      <c r="G95" s="103" t="s">
        <v>473</v>
      </c>
      <c r="H95" s="103" t="s">
        <v>74</v>
      </c>
      <c r="I95" s="103" t="s">
        <v>75</v>
      </c>
      <c r="J95" s="103" t="s">
        <v>73</v>
      </c>
      <c r="L95" s="5"/>
      <c r="M95" s="5"/>
      <c r="N95" s="5"/>
      <c r="O95" s="5"/>
      <c r="P95" s="5"/>
      <c r="Q95" s="5"/>
      <c r="R95" s="5"/>
      <c r="S95" s="5"/>
    </row>
    <row r="96" spans="1:19" s="47" customFormat="1" ht="15" x14ac:dyDescent="0.25">
      <c r="A96" s="5"/>
      <c r="B96" s="5"/>
      <c r="C96" s="5"/>
      <c r="D96" s="5"/>
      <c r="E96" s="5" t="s">
        <v>252</v>
      </c>
      <c r="F96" s="5">
        <f>COUNTIFS('Vendor Data entry'!E:E, "=1", 'Vendor Data entry'!AM:AM, "=1")</f>
        <v>0</v>
      </c>
      <c r="G96" s="5">
        <f>COUNTIFS('Vendor Data entry'!F:F, "=1", 'Vendor Data entry'!AM:AM, "=1")</f>
        <v>0</v>
      </c>
      <c r="H96" s="5">
        <f>COUNTIFS('Vendor Data entry'!H:H, "=1", 'Vendor Data entry'!AM:AM, "=1")</f>
        <v>1</v>
      </c>
      <c r="I96" s="5">
        <f>COUNTIFS('Vendor Data entry'!I:I, "=1", 'Vendor Data entry'!AM:AM, "=1")</f>
        <v>0</v>
      </c>
      <c r="J96" s="5">
        <f>COUNTIFS('Vendor Data entry'!G:G, "=1", 'Vendor Data entry'!AM:AM, "=1")</f>
        <v>0</v>
      </c>
      <c r="L96" s="5"/>
      <c r="M96" s="5"/>
      <c r="N96" s="5"/>
      <c r="O96" s="5"/>
      <c r="P96" s="5"/>
      <c r="Q96" s="5"/>
      <c r="R96" s="5"/>
      <c r="S96" s="5"/>
    </row>
    <row r="97" spans="1:19" s="47" customFormat="1" ht="15" x14ac:dyDescent="0.25">
      <c r="A97" s="5"/>
      <c r="B97" s="5"/>
      <c r="C97" s="5"/>
      <c r="D97" s="5"/>
      <c r="E97" s="5" t="s">
        <v>253</v>
      </c>
      <c r="F97" s="5">
        <f>COUNTIFS('Vendor Data entry'!E:E, "=1", 'Vendor Data entry'!AM:AM, "=2")</f>
        <v>0</v>
      </c>
      <c r="G97" s="5">
        <f>COUNTIFS('Vendor Data entry'!F:F, "=1", 'Vendor Data entry'!AM:AM, "=2")</f>
        <v>1</v>
      </c>
      <c r="H97" s="5">
        <f>COUNTIFS('Vendor Data entry'!H:H, "=1", 'Vendor Data entry'!AM:AM, "=2")</f>
        <v>4</v>
      </c>
      <c r="I97" s="5">
        <f>COUNTIFS('Vendor Data entry'!I:I, "=1", 'Vendor Data entry'!AM:AM, "=2")</f>
        <v>1</v>
      </c>
      <c r="J97" s="5">
        <f>COUNTIFS('Vendor Data entry'!G:G, "=1", 'Vendor Data entry'!AM:AM, "=2")</f>
        <v>2</v>
      </c>
      <c r="L97" s="5"/>
      <c r="M97" s="5"/>
      <c r="N97" s="5"/>
      <c r="O97" s="5"/>
      <c r="P97" s="5"/>
      <c r="Q97" s="5"/>
      <c r="R97" s="5"/>
      <c r="S97" s="5"/>
    </row>
    <row r="98" spans="1:19" s="47" customFormat="1" ht="15" x14ac:dyDescent="0.25">
      <c r="A98" s="5"/>
      <c r="B98" s="5"/>
      <c r="C98" s="5"/>
      <c r="D98" s="5"/>
      <c r="E98" s="5" t="s">
        <v>254</v>
      </c>
      <c r="F98" s="5">
        <f>COUNTIFS('Vendor Data entry'!E:E, "=1", 'Vendor Data entry'!AM:AM, "=3")</f>
        <v>1</v>
      </c>
      <c r="G98" s="5">
        <f>COUNTIFS('Vendor Data entry'!F:F, "=1", 'Vendor Data entry'!AM:AM, "=3")</f>
        <v>3</v>
      </c>
      <c r="H98" s="5">
        <f>COUNTIFS('Vendor Data entry'!H:H, "=1", 'Vendor Data entry'!AM:AM, "=3")</f>
        <v>2</v>
      </c>
      <c r="I98" s="5">
        <f>COUNTIFS('Vendor Data entry'!I:I, "=1", 'Vendor Data entry'!AM:AM, "=3")</f>
        <v>1</v>
      </c>
      <c r="J98" s="5">
        <f>COUNTIFS('Vendor Data entry'!G:G, "=1", 'Vendor Data entry'!AM:AM, "=3")</f>
        <v>2</v>
      </c>
      <c r="L98" s="5"/>
      <c r="M98" s="5"/>
      <c r="N98" s="5"/>
      <c r="O98" s="5"/>
      <c r="P98" s="5"/>
      <c r="Q98" s="5"/>
      <c r="R98" s="5"/>
      <c r="S98" s="5"/>
    </row>
    <row r="99" spans="1:19" s="47" customFormat="1" ht="15" x14ac:dyDescent="0.25">
      <c r="A99" s="5"/>
      <c r="B99" s="5"/>
      <c r="C99" s="5"/>
      <c r="D99" s="5"/>
      <c r="E99" s="5" t="s">
        <v>255</v>
      </c>
      <c r="F99" s="5">
        <f>COUNTIFS('Vendor Data entry'!E:E, "=1", 'Vendor Data entry'!AM:AM, "=")</f>
        <v>0</v>
      </c>
      <c r="G99" s="5">
        <f>COUNTIFS('Vendor Data entry'!F:F, "=1", 'Vendor Data entry'!AM:AM, "=")</f>
        <v>0</v>
      </c>
      <c r="H99" s="5">
        <f>COUNTIFS('Vendor Data entry'!H:H, "=1", 'Vendor Data entry'!AM:AM, "=")</f>
        <v>0</v>
      </c>
      <c r="I99" s="5">
        <f>COUNTIFS('Vendor Data entry'!I:I, "=1", 'Vendor Data entry'!AM:AM, "=")</f>
        <v>0</v>
      </c>
      <c r="J99" s="5">
        <f>COUNTIFS('Vendor Data entry'!G:G, "=1", 'Vendor Data entry'!AM:AM, "=")</f>
        <v>0</v>
      </c>
      <c r="L99" s="5"/>
      <c r="M99" s="5"/>
      <c r="N99" s="5"/>
      <c r="O99" s="5"/>
      <c r="P99" s="5"/>
      <c r="Q99" s="5"/>
      <c r="R99" s="5"/>
      <c r="S99" s="5"/>
    </row>
    <row r="100" spans="1:19" s="47" customFormat="1" ht="15" x14ac:dyDescent="0.25">
      <c r="A100" s="5"/>
      <c r="B100" s="5"/>
      <c r="C100" s="5"/>
      <c r="D100" s="5"/>
      <c r="E100" s="5" t="s">
        <v>256</v>
      </c>
      <c r="F100" s="5">
        <f>COUNTIFS('Vendor Data entry'!E:E, "=1", 'Vendor Data entry'!AM:AM, "=5")</f>
        <v>0</v>
      </c>
      <c r="G100" s="5">
        <f>COUNTIFS('Vendor Data entry'!F:F, "=1", 'Vendor Data entry'!AM:AM, "=5")</f>
        <v>2</v>
      </c>
      <c r="H100" s="5">
        <f>COUNTIFS('Vendor Data entry'!H:H, "=1", 'Vendor Data entry'!AM:AM, "=5")</f>
        <v>0</v>
      </c>
      <c r="I100" s="5">
        <f>COUNTIFS('Vendor Data entry'!I:I, "=1", 'Vendor Data entry'!AM:AM, "=5")</f>
        <v>1</v>
      </c>
      <c r="J100" s="5">
        <f>COUNTIFS('Vendor Data entry'!G:G, "=1", 'Vendor Data entry'!AM:AM, "=5")</f>
        <v>1</v>
      </c>
      <c r="L100" s="5"/>
      <c r="M100" s="5"/>
      <c r="N100" s="5"/>
      <c r="O100" s="5"/>
      <c r="P100" s="5"/>
      <c r="Q100" s="5"/>
      <c r="R100" s="5"/>
      <c r="S100" s="5"/>
    </row>
    <row r="101" spans="1:19" s="47" customFormat="1" ht="15" x14ac:dyDescent="0.25">
      <c r="A101" s="5"/>
      <c r="B101" s="5"/>
      <c r="C101" s="5"/>
      <c r="D101" s="5"/>
      <c r="E101" s="5" t="s">
        <v>257</v>
      </c>
      <c r="F101" s="5">
        <f>COUNTIFS('Vendor Data entry'!E:E, "=1", 'Vendor Data entry'!AM:AM, "=6")</f>
        <v>1</v>
      </c>
      <c r="G101" s="5">
        <f>COUNTIFS('Vendor Data entry'!F:F, "=1", 'Vendor Data entry'!AM:AM, "=6")</f>
        <v>5</v>
      </c>
      <c r="H101" s="5">
        <f>COUNTIFS('Vendor Data entry'!H:H, "=1", 'Vendor Data entry'!AM:AM, "=6")</f>
        <v>3</v>
      </c>
      <c r="I101" s="5">
        <f>COUNTIFS('Vendor Data entry'!I:I, "=1", 'Vendor Data entry'!AM:AM, "=6")</f>
        <v>2</v>
      </c>
      <c r="J101" s="5">
        <f>COUNTIFS('Vendor Data entry'!G:G, "=1", 'Vendor Data entry'!AM:AM, "=6")</f>
        <v>0</v>
      </c>
      <c r="L101" s="5"/>
      <c r="M101" s="5"/>
      <c r="N101" s="5"/>
      <c r="O101" s="5"/>
      <c r="P101" s="5"/>
      <c r="Q101" s="5"/>
      <c r="R101" s="5"/>
      <c r="S101" s="5"/>
    </row>
    <row r="102" spans="1:19" s="47" customFormat="1" ht="15" x14ac:dyDescent="0.25">
      <c r="A102" s="5"/>
      <c r="B102" s="5"/>
      <c r="C102" s="5"/>
      <c r="D102" s="5"/>
      <c r="E102" s="5"/>
      <c r="F102" s="5"/>
      <c r="G102" s="5"/>
      <c r="H102" s="5"/>
      <c r="I102" s="5"/>
      <c r="J102" s="5"/>
      <c r="K102" s="5"/>
      <c r="L102" s="5"/>
      <c r="M102" s="5"/>
      <c r="N102" s="5"/>
      <c r="O102" s="5"/>
      <c r="P102" s="5"/>
      <c r="Q102" s="5"/>
      <c r="R102" s="5"/>
      <c r="S102" s="5"/>
    </row>
    <row r="103" spans="1:19" s="47" customFormat="1" ht="15" x14ac:dyDescent="0.25">
      <c r="A103" s="5"/>
      <c r="B103" s="5"/>
      <c r="C103" s="5"/>
      <c r="D103" s="5"/>
      <c r="E103" s="5"/>
      <c r="F103" s="5"/>
      <c r="G103" s="5"/>
      <c r="H103" s="5"/>
      <c r="I103" s="5"/>
      <c r="J103" s="5"/>
      <c r="K103" s="5"/>
      <c r="L103" s="5"/>
      <c r="M103" s="5"/>
      <c r="N103" s="5"/>
      <c r="O103" s="5"/>
      <c r="P103" s="5"/>
      <c r="Q103" s="5"/>
      <c r="R103" s="5"/>
      <c r="S103" s="5"/>
    </row>
    <row r="104" spans="1:19" s="47" customFormat="1" ht="15" x14ac:dyDescent="0.25">
      <c r="A104" s="5"/>
      <c r="B104" s="5"/>
      <c r="C104" s="5"/>
      <c r="D104" s="5"/>
      <c r="E104" s="5"/>
      <c r="F104" s="5"/>
      <c r="G104" s="5"/>
      <c r="H104" s="5"/>
      <c r="I104" s="5"/>
      <c r="J104" s="5"/>
      <c r="K104" s="5"/>
      <c r="L104" s="5"/>
      <c r="M104" s="5"/>
      <c r="N104" s="5"/>
      <c r="O104" s="5"/>
      <c r="P104" s="5"/>
      <c r="Q104" s="5"/>
      <c r="R104" s="5"/>
      <c r="S104" s="5"/>
    </row>
    <row r="105" spans="1:19" s="47" customFormat="1" ht="15" x14ac:dyDescent="0.25">
      <c r="A105" s="5"/>
      <c r="B105" s="5"/>
      <c r="C105" s="5"/>
      <c r="D105" s="5"/>
      <c r="E105" s="5"/>
      <c r="F105" s="5"/>
      <c r="G105" s="5"/>
      <c r="H105" s="5"/>
      <c r="I105" s="5"/>
      <c r="J105" s="5"/>
      <c r="K105" s="5"/>
      <c r="L105" s="5"/>
      <c r="M105" s="5"/>
      <c r="N105" s="5"/>
      <c r="O105" s="5"/>
      <c r="P105" s="5"/>
      <c r="Q105" s="5"/>
      <c r="R105" s="5"/>
      <c r="S105" s="5"/>
    </row>
    <row r="106" spans="1:19" s="47" customFormat="1" ht="15" x14ac:dyDescent="0.25">
      <c r="A106" s="5"/>
      <c r="B106" s="5"/>
      <c r="C106" s="5"/>
      <c r="D106" s="5"/>
      <c r="E106" s="5"/>
      <c r="F106" s="5"/>
      <c r="G106" s="5"/>
      <c r="H106" s="5"/>
      <c r="I106" s="5"/>
      <c r="J106" s="5"/>
      <c r="K106" s="5"/>
      <c r="L106" s="5"/>
      <c r="M106" s="5"/>
      <c r="N106" s="5"/>
      <c r="O106" s="5"/>
      <c r="P106" s="5"/>
      <c r="Q106" s="5"/>
      <c r="R106" s="5"/>
      <c r="S106" s="5"/>
    </row>
    <row r="107" spans="1:19" s="47" customFormat="1" ht="15" x14ac:dyDescent="0.25">
      <c r="A107" s="5"/>
      <c r="B107" s="5"/>
      <c r="C107" s="5"/>
      <c r="D107" s="5"/>
      <c r="E107" s="5"/>
      <c r="F107" s="5"/>
      <c r="G107" s="5"/>
      <c r="H107" s="5"/>
      <c r="I107" s="5"/>
      <c r="J107" s="5"/>
      <c r="K107" s="5"/>
      <c r="L107" s="5"/>
      <c r="M107" s="5"/>
      <c r="N107" s="5"/>
      <c r="O107" s="5"/>
      <c r="P107" s="5"/>
      <c r="Q107" s="5"/>
      <c r="R107" s="5"/>
      <c r="S107" s="5"/>
    </row>
    <row r="108" spans="1:19" s="47" customFormat="1" ht="15" x14ac:dyDescent="0.25">
      <c r="A108" s="5"/>
      <c r="B108" s="5"/>
      <c r="C108" s="5"/>
      <c r="D108" s="5"/>
      <c r="E108" s="5"/>
      <c r="F108" s="5"/>
      <c r="G108" s="5"/>
      <c r="H108" s="5"/>
      <c r="I108" s="5"/>
      <c r="J108" s="5"/>
      <c r="K108" s="5"/>
      <c r="L108" s="5"/>
      <c r="M108" s="5"/>
      <c r="N108" s="5"/>
      <c r="O108" s="5"/>
      <c r="P108" s="5"/>
      <c r="Q108" s="5"/>
      <c r="R108" s="5"/>
      <c r="S108" s="5"/>
    </row>
    <row r="109" spans="1:19" s="47" customFormat="1" ht="15" x14ac:dyDescent="0.25">
      <c r="A109" s="5"/>
      <c r="B109" s="5"/>
      <c r="C109" s="5"/>
      <c r="D109" s="5"/>
      <c r="E109" s="5"/>
      <c r="F109" s="5"/>
      <c r="G109" s="5"/>
      <c r="H109" s="5"/>
      <c r="I109" s="5"/>
      <c r="J109" s="5"/>
      <c r="K109" s="5"/>
      <c r="L109" s="5"/>
      <c r="M109" s="5"/>
      <c r="N109" s="5"/>
      <c r="O109" s="5"/>
      <c r="P109" s="5"/>
      <c r="Q109" s="5"/>
      <c r="R109" s="5"/>
      <c r="S109" s="5"/>
    </row>
    <row r="110" spans="1:19" s="47" customFormat="1" ht="15" x14ac:dyDescent="0.25">
      <c r="A110" s="5"/>
      <c r="B110" s="5"/>
      <c r="C110" s="5"/>
      <c r="D110" s="5"/>
      <c r="E110" s="5"/>
      <c r="F110" s="5"/>
      <c r="G110" s="5"/>
      <c r="H110" s="5"/>
      <c r="I110" s="5"/>
      <c r="J110" s="5"/>
      <c r="K110" s="5"/>
      <c r="L110" s="5"/>
      <c r="M110" s="5"/>
      <c r="N110" s="5"/>
      <c r="O110" s="5"/>
      <c r="P110" s="5"/>
      <c r="Q110" s="5"/>
      <c r="R110" s="5"/>
      <c r="S110" s="5"/>
    </row>
    <row r="111" spans="1:19" s="47" customFormat="1" ht="15" x14ac:dyDescent="0.25">
      <c r="A111" s="5"/>
      <c r="B111" s="5"/>
      <c r="C111" s="5"/>
      <c r="D111" s="5"/>
      <c r="E111" s="5"/>
      <c r="F111" s="5"/>
      <c r="G111" s="5"/>
      <c r="H111" s="5"/>
      <c r="I111" s="5"/>
      <c r="J111" s="5"/>
      <c r="K111" s="5"/>
      <c r="L111" s="5"/>
      <c r="M111" s="5"/>
      <c r="N111" s="5"/>
      <c r="O111" s="5"/>
      <c r="P111" s="5"/>
      <c r="Q111" s="5"/>
      <c r="R111" s="5"/>
      <c r="S111" s="5"/>
    </row>
    <row r="112" spans="1:19" s="47" customFormat="1" ht="15" x14ac:dyDescent="0.25">
      <c r="A112" s="5"/>
      <c r="B112" s="5"/>
      <c r="C112" s="5"/>
      <c r="D112" s="5"/>
      <c r="E112" s="5"/>
      <c r="F112" s="5"/>
      <c r="G112" s="5"/>
      <c r="H112" s="5"/>
      <c r="I112" s="5"/>
      <c r="J112" s="5"/>
      <c r="K112" s="5"/>
      <c r="L112" s="5"/>
      <c r="M112" s="5"/>
      <c r="N112" s="5"/>
      <c r="O112" s="5"/>
      <c r="P112" s="5"/>
      <c r="Q112" s="5"/>
      <c r="R112" s="5"/>
      <c r="S112" s="5"/>
    </row>
    <row r="113" spans="1:19" s="47" customFormat="1" ht="15" x14ac:dyDescent="0.25">
      <c r="A113" s="5"/>
      <c r="B113" s="5"/>
      <c r="C113" s="5"/>
      <c r="D113" s="5"/>
      <c r="E113" s="5"/>
      <c r="F113" s="5"/>
      <c r="G113" s="5"/>
      <c r="H113" s="5"/>
      <c r="I113" s="5"/>
      <c r="J113" s="5"/>
      <c r="K113" s="5"/>
      <c r="L113" s="5"/>
      <c r="M113" s="5"/>
      <c r="N113" s="5"/>
      <c r="O113" s="5"/>
      <c r="P113" s="5"/>
      <c r="Q113" s="5"/>
      <c r="R113" s="5"/>
      <c r="S113" s="5"/>
    </row>
    <row r="114" spans="1:19" s="47" customFormat="1" ht="15" x14ac:dyDescent="0.25">
      <c r="A114" s="5"/>
      <c r="B114" s="5"/>
      <c r="C114" s="5"/>
      <c r="D114" s="5"/>
      <c r="E114" s="5"/>
      <c r="F114" s="5"/>
      <c r="G114" s="5"/>
      <c r="H114" s="5"/>
      <c r="I114" s="5"/>
      <c r="J114" s="5"/>
      <c r="K114" s="5"/>
      <c r="L114" s="5"/>
      <c r="M114" s="5"/>
      <c r="N114" s="5"/>
      <c r="O114" s="5"/>
      <c r="P114" s="5"/>
      <c r="Q114" s="5"/>
      <c r="R114" s="5"/>
      <c r="S114" s="5"/>
    </row>
    <row r="115" spans="1:19" s="47" customFormat="1" ht="15" x14ac:dyDescent="0.25">
      <c r="A115" s="5"/>
      <c r="B115" s="5"/>
      <c r="C115" s="5"/>
      <c r="D115" s="5"/>
      <c r="E115" s="5"/>
      <c r="F115" s="5"/>
      <c r="G115" s="5"/>
      <c r="H115" s="5"/>
      <c r="I115" s="5"/>
      <c r="J115" s="5"/>
      <c r="K115" s="5"/>
      <c r="L115" s="5"/>
      <c r="M115" s="5"/>
      <c r="N115" s="5"/>
      <c r="O115" s="5"/>
      <c r="P115" s="5"/>
      <c r="Q115" s="5"/>
      <c r="R115" s="5"/>
      <c r="S115" s="5"/>
    </row>
    <row r="116" spans="1:19" s="47" customFormat="1" ht="15" x14ac:dyDescent="0.25">
      <c r="A116" s="5"/>
      <c r="B116" s="5"/>
      <c r="C116" s="5"/>
      <c r="D116" s="5"/>
      <c r="E116" s="5"/>
      <c r="F116" s="5"/>
      <c r="G116" s="5"/>
      <c r="H116" s="5"/>
      <c r="I116" s="5"/>
      <c r="J116" s="5"/>
      <c r="K116" s="5"/>
      <c r="L116" s="5"/>
      <c r="M116" s="5"/>
      <c r="N116" s="5"/>
      <c r="O116" s="5"/>
      <c r="P116" s="5"/>
      <c r="Q116" s="5"/>
      <c r="R116" s="5"/>
      <c r="S116" s="5"/>
    </row>
    <row r="117" spans="1:19" s="47" customFormat="1" ht="15" x14ac:dyDescent="0.25">
      <c r="A117" s="5"/>
      <c r="B117" s="5"/>
      <c r="C117" s="5"/>
      <c r="D117" s="5"/>
      <c r="E117" s="5"/>
      <c r="F117" s="5"/>
      <c r="G117" s="5"/>
      <c r="H117" s="5"/>
      <c r="I117" s="5"/>
      <c r="J117" s="5"/>
      <c r="K117" s="5"/>
      <c r="L117" s="5"/>
      <c r="M117" s="5"/>
      <c r="N117" s="5"/>
      <c r="O117" s="5"/>
      <c r="P117" s="5"/>
      <c r="Q117" s="5"/>
      <c r="R117" s="5"/>
      <c r="S117" s="5"/>
    </row>
    <row r="118" spans="1:19" s="47" customFormat="1" ht="15" x14ac:dyDescent="0.25">
      <c r="A118" s="5"/>
      <c r="B118" s="5"/>
      <c r="C118" s="5"/>
      <c r="D118" s="5"/>
      <c r="E118" s="5"/>
      <c r="F118" s="5"/>
      <c r="G118" s="5"/>
      <c r="H118" s="5"/>
      <c r="I118" s="5"/>
      <c r="J118" s="5"/>
      <c r="K118" s="5"/>
      <c r="L118" s="5"/>
      <c r="M118" s="5"/>
      <c r="N118" s="5"/>
      <c r="O118" s="5"/>
      <c r="P118" s="5"/>
      <c r="Q118" s="5"/>
      <c r="R118" s="5"/>
      <c r="S118" s="5"/>
    </row>
    <row r="119" spans="1:19" s="47" customFormat="1" ht="15" x14ac:dyDescent="0.25">
      <c r="A119" s="5"/>
      <c r="B119" s="5"/>
      <c r="C119" s="5"/>
      <c r="D119" s="5"/>
      <c r="E119" s="5"/>
      <c r="F119" s="5"/>
      <c r="G119" s="5"/>
      <c r="H119" s="5"/>
      <c r="I119" s="5"/>
      <c r="J119" s="5"/>
      <c r="K119" s="5"/>
      <c r="L119" s="5"/>
      <c r="M119" s="5"/>
      <c r="N119" s="5"/>
      <c r="O119" s="5"/>
      <c r="P119" s="5"/>
      <c r="Q119" s="5"/>
      <c r="R119" s="5"/>
      <c r="S119" s="5"/>
    </row>
    <row r="120" spans="1:19" s="47" customFormat="1" ht="15" x14ac:dyDescent="0.25">
      <c r="A120" s="5"/>
      <c r="B120" s="5"/>
      <c r="C120" s="5"/>
      <c r="D120" s="5"/>
      <c r="E120" s="5"/>
      <c r="F120" s="5"/>
      <c r="G120" s="5"/>
      <c r="H120" s="5"/>
      <c r="I120" s="5"/>
      <c r="J120" s="5"/>
      <c r="K120" s="5"/>
      <c r="L120" s="5"/>
      <c r="M120" s="5"/>
      <c r="N120" s="5"/>
      <c r="O120" s="5"/>
      <c r="P120" s="5"/>
      <c r="Q120" s="5"/>
      <c r="R120" s="5"/>
      <c r="S120" s="5"/>
    </row>
    <row r="121" spans="1:19" s="47" customFormat="1" ht="15" x14ac:dyDescent="0.25">
      <c r="A121" s="5"/>
      <c r="B121" s="5"/>
      <c r="C121" s="5"/>
      <c r="D121" s="5"/>
      <c r="E121" s="5"/>
      <c r="F121" s="5"/>
      <c r="G121" s="5"/>
      <c r="H121" s="5"/>
      <c r="I121" s="5"/>
      <c r="J121" s="5"/>
      <c r="K121" s="5"/>
      <c r="L121" s="5"/>
      <c r="M121" s="5"/>
      <c r="N121" s="5"/>
      <c r="O121" s="5"/>
      <c r="P121" s="5"/>
      <c r="Q121" s="5"/>
      <c r="R121" s="5"/>
      <c r="S121" s="5"/>
    </row>
    <row r="122" spans="1:19" s="47" customFormat="1" ht="15" x14ac:dyDescent="0.25">
      <c r="A122" s="5"/>
      <c r="B122" s="5"/>
      <c r="C122" s="5"/>
      <c r="D122" s="5"/>
      <c r="E122" s="5"/>
      <c r="F122" s="5"/>
      <c r="G122" s="5"/>
      <c r="H122" s="5"/>
      <c r="I122" s="5"/>
      <c r="J122" s="5"/>
      <c r="K122" s="5"/>
      <c r="L122" s="5"/>
      <c r="M122" s="5"/>
      <c r="N122" s="5"/>
      <c r="O122" s="5"/>
      <c r="P122" s="5"/>
      <c r="Q122" s="5"/>
      <c r="R122" s="5"/>
      <c r="S122" s="5"/>
    </row>
    <row r="123" spans="1:19" s="47" customFormat="1" ht="15" x14ac:dyDescent="0.25">
      <c r="A123" s="5"/>
      <c r="B123" s="5"/>
      <c r="C123" s="5"/>
      <c r="D123" s="5"/>
      <c r="E123" s="5"/>
      <c r="F123" s="5"/>
      <c r="G123" s="5"/>
      <c r="H123" s="5"/>
      <c r="I123" s="5"/>
      <c r="J123" s="5"/>
      <c r="K123" s="5"/>
      <c r="L123" s="5"/>
      <c r="M123" s="5"/>
      <c r="N123" s="5"/>
      <c r="O123" s="5"/>
      <c r="P123" s="5"/>
      <c r="Q123" s="5"/>
      <c r="R123" s="5"/>
      <c r="S123" s="5"/>
    </row>
    <row r="124" spans="1:19" s="47" customFormat="1" ht="15" x14ac:dyDescent="0.25">
      <c r="A124" s="5"/>
      <c r="B124" s="5"/>
      <c r="C124" s="5"/>
      <c r="D124" s="5"/>
      <c r="E124" s="5"/>
      <c r="F124" s="5"/>
      <c r="G124" s="5"/>
      <c r="H124" s="5"/>
      <c r="I124" s="5"/>
      <c r="J124" s="5"/>
      <c r="K124" s="5"/>
      <c r="L124" s="5"/>
      <c r="M124" s="5"/>
      <c r="N124" s="5"/>
      <c r="O124" s="5"/>
      <c r="P124" s="5"/>
      <c r="Q124" s="5"/>
      <c r="R124" s="5"/>
      <c r="S124" s="5"/>
    </row>
    <row r="125" spans="1:19" s="47" customFormat="1" ht="15" x14ac:dyDescent="0.25">
      <c r="A125" s="5"/>
      <c r="B125" s="5"/>
      <c r="C125" s="5"/>
      <c r="D125" s="5"/>
      <c r="E125" s="5"/>
      <c r="F125" s="5"/>
      <c r="G125" s="5"/>
      <c r="H125" s="5"/>
      <c r="I125" s="5"/>
      <c r="J125" s="5"/>
      <c r="K125" s="5"/>
      <c r="L125" s="5"/>
      <c r="M125" s="5"/>
      <c r="N125" s="5"/>
      <c r="O125" s="5"/>
      <c r="P125" s="5"/>
      <c r="Q125" s="5"/>
      <c r="R125" s="5"/>
      <c r="S125" s="5"/>
    </row>
    <row r="126" spans="1:19" s="47" customFormat="1" ht="15" x14ac:dyDescent="0.25">
      <c r="A126" s="5"/>
      <c r="B126" s="5"/>
      <c r="C126" s="5"/>
      <c r="D126" s="5"/>
      <c r="E126" s="5"/>
      <c r="F126" s="5"/>
      <c r="G126" s="5"/>
      <c r="H126" s="5"/>
      <c r="I126" s="5"/>
      <c r="J126" s="5"/>
      <c r="K126" s="5"/>
      <c r="L126" s="5"/>
      <c r="M126" s="5"/>
      <c r="N126" s="5"/>
      <c r="O126" s="5"/>
      <c r="P126" s="5"/>
      <c r="Q126" s="5"/>
      <c r="R126" s="5"/>
      <c r="S126" s="5"/>
    </row>
    <row r="127" spans="1:19" s="47" customFormat="1" ht="15" x14ac:dyDescent="0.25">
      <c r="A127" s="5"/>
      <c r="B127" s="263" t="s">
        <v>654</v>
      </c>
      <c r="C127" s="5"/>
      <c r="D127" s="5"/>
      <c r="E127" s="5"/>
      <c r="F127" s="5"/>
      <c r="G127" s="5"/>
      <c r="H127" s="5"/>
      <c r="I127" s="5"/>
      <c r="J127" s="5"/>
      <c r="K127" s="5"/>
      <c r="L127" s="5"/>
      <c r="M127" s="5"/>
      <c r="N127" s="5"/>
      <c r="O127" s="5"/>
      <c r="P127" s="5"/>
      <c r="Q127" s="5"/>
      <c r="R127" s="5"/>
      <c r="S127" s="5"/>
    </row>
    <row r="128" spans="1:19" s="47" customFormat="1" ht="15" x14ac:dyDescent="0.25">
      <c r="A128" s="5"/>
      <c r="B128" s="31" t="s">
        <v>558</v>
      </c>
      <c r="C128" s="5"/>
      <c r="D128" s="5"/>
      <c r="E128" s="5"/>
      <c r="F128" s="5"/>
      <c r="G128" s="5"/>
      <c r="H128" s="5"/>
      <c r="I128" s="5"/>
      <c r="J128" s="5"/>
      <c r="K128" s="5"/>
      <c r="L128" s="5"/>
      <c r="M128" s="5"/>
      <c r="N128" s="5"/>
      <c r="O128" s="5"/>
      <c r="P128" s="5"/>
      <c r="Q128" s="5"/>
      <c r="R128" s="5"/>
      <c r="S128" s="5"/>
    </row>
    <row r="129" spans="1:19" s="47" customFormat="1" ht="15" x14ac:dyDescent="0.25">
      <c r="A129" s="5"/>
      <c r="B129" s="5"/>
      <c r="C129" s="16" t="s">
        <v>324</v>
      </c>
      <c r="D129" s="16" t="s">
        <v>307</v>
      </c>
      <c r="E129" s="16" t="s">
        <v>308</v>
      </c>
      <c r="F129" s="16" t="s">
        <v>309</v>
      </c>
      <c r="G129" s="16" t="s">
        <v>310</v>
      </c>
      <c r="H129" s="16" t="s">
        <v>311</v>
      </c>
      <c r="I129" s="5"/>
      <c r="J129" s="5"/>
      <c r="K129" s="5"/>
      <c r="L129" s="5"/>
      <c r="M129" s="5"/>
      <c r="N129" s="5"/>
      <c r="O129" s="5"/>
      <c r="P129" s="5"/>
      <c r="Q129" s="5"/>
      <c r="R129" s="5"/>
      <c r="S129" s="5"/>
    </row>
    <row r="130" spans="1:19" s="47" customFormat="1" ht="15" x14ac:dyDescent="0.25">
      <c r="A130" s="5"/>
      <c r="B130" s="5" t="s">
        <v>317</v>
      </c>
      <c r="C130" s="5">
        <f>COUNTIFS('Customer Data entry'!B:B, "=1", 'Customer Data entry'!D:D, "=1")</f>
        <v>0</v>
      </c>
      <c r="D130" s="5">
        <f>COUNTIFS('Customer Data entry'!B:B, "=2", 'Customer Data entry'!D:D, "=1")</f>
        <v>0</v>
      </c>
      <c r="E130" s="5">
        <f>COUNTIFS('Customer Data entry'!B:B, "=3", 'Customer Data entry'!D:D, "=1")</f>
        <v>0</v>
      </c>
      <c r="F130" s="5">
        <f>COUNTIFS('Customer Data entry'!B:B, "=4", 'Customer Data entry'!D:D, "=1")</f>
        <v>0</v>
      </c>
      <c r="G130" s="5">
        <f>COUNTIFS('Customer Data entry'!B:B, "=5", 'Customer Data entry'!D:D, "=1")</f>
        <v>2</v>
      </c>
      <c r="H130" s="5">
        <f>COUNTIFS('Customer Data entry'!B:B, "=6", 'Customer Data entry'!D:D, "=1")</f>
        <v>0</v>
      </c>
      <c r="I130" s="5"/>
      <c r="J130" s="5"/>
      <c r="K130" s="5"/>
      <c r="L130" s="5"/>
      <c r="M130" s="5"/>
      <c r="N130" s="5"/>
      <c r="O130" s="5"/>
      <c r="P130" s="5"/>
      <c r="Q130" s="5"/>
      <c r="R130" s="5"/>
      <c r="S130" s="5"/>
    </row>
    <row r="131" spans="1:19" s="47" customFormat="1" ht="15" x14ac:dyDescent="0.25">
      <c r="A131" s="5"/>
      <c r="B131" s="5" t="s">
        <v>318</v>
      </c>
      <c r="C131" s="5">
        <f>COUNTIFS('Customer Data entry'!B:B, "=1", 'Customer Data entry'!D:D, "=2")</f>
        <v>2</v>
      </c>
      <c r="D131" s="5">
        <f>COUNTIFS('Customer Data entry'!B:B, "=2", 'Customer Data entry'!D:D, "=2")</f>
        <v>0</v>
      </c>
      <c r="E131" s="5">
        <f>COUNTIFS('Customer Data entry'!B:B, "=3", 'Customer Data entry'!D:D, "=2")</f>
        <v>1</v>
      </c>
      <c r="F131" s="5">
        <f>COUNTIFS('Customer Data entry'!B:B, "=4", 'Customer Data entry'!D:D, "=2")</f>
        <v>1</v>
      </c>
      <c r="G131" s="5">
        <f>COUNTIFS('Customer Data entry'!B:B, "=5", 'Customer Data entry'!D:D, "=2")</f>
        <v>0</v>
      </c>
      <c r="H131" s="5">
        <f>COUNTIFS('Customer Data entry'!B:B, "=6", 'Customer Data entry'!D:D, "=2")</f>
        <v>0</v>
      </c>
      <c r="I131" s="5"/>
      <c r="J131" s="5"/>
      <c r="K131" s="5"/>
      <c r="L131" s="5"/>
      <c r="M131" s="5"/>
      <c r="N131" s="5"/>
      <c r="O131" s="5"/>
      <c r="P131" s="5"/>
      <c r="Q131" s="5"/>
      <c r="R131" s="5"/>
      <c r="S131" s="5"/>
    </row>
    <row r="132" spans="1:19" s="47" customFormat="1" ht="15" x14ac:dyDescent="0.25">
      <c r="A132" s="5"/>
      <c r="B132" s="5" t="s">
        <v>319</v>
      </c>
      <c r="C132" s="5">
        <f>COUNTIFS('Customer Data entry'!B:B, "=1", 'Customer Data entry'!D:D, "=3")</f>
        <v>0</v>
      </c>
      <c r="D132" s="5">
        <f>COUNTIFS('Customer Data entry'!B:B, "=2", 'Customer Data entry'!D:D, "=3")</f>
        <v>2</v>
      </c>
      <c r="E132" s="5">
        <f>COUNTIFS('Customer Data entry'!B:B, "=3", 'Customer Data entry'!D:D, "=3")</f>
        <v>2</v>
      </c>
      <c r="F132" s="5">
        <f>COUNTIFS('Customer Data entry'!B:B, "=4", 'Customer Data entry'!D:D, "=3")</f>
        <v>1</v>
      </c>
      <c r="G132" s="5">
        <f>COUNTIFS('Customer Data entry'!B:B, "=5", 'Customer Data entry'!D:D, "=3")</f>
        <v>0</v>
      </c>
      <c r="H132" s="5">
        <f>COUNTIFS('Customer Data entry'!B:B, "=6", 'Customer Data entry'!D:D, "=3")</f>
        <v>1</v>
      </c>
      <c r="I132" s="5"/>
      <c r="J132" s="5"/>
      <c r="K132" s="5"/>
      <c r="L132" s="5"/>
      <c r="M132" s="5"/>
      <c r="N132" s="5"/>
      <c r="O132" s="5"/>
      <c r="P132" s="5"/>
      <c r="Q132" s="5"/>
      <c r="R132" s="5"/>
      <c r="S132" s="5"/>
    </row>
    <row r="133" spans="1:19" s="47" customFormat="1" ht="15" x14ac:dyDescent="0.25">
      <c r="A133" s="5"/>
      <c r="B133" s="5" t="s">
        <v>320</v>
      </c>
      <c r="C133" s="5">
        <f>COUNTIFS('Customer Data entry'!B:B, "=1", 'Customer Data entry'!D:D, "=4")</f>
        <v>0</v>
      </c>
      <c r="D133" s="5">
        <f>COUNTIFS('Customer Data entry'!B:B, "=2", 'Customer Data entry'!D:D, "=4")</f>
        <v>1</v>
      </c>
      <c r="E133" s="5">
        <f>COUNTIFS('Customer Data entry'!B:B, "=3", 'Customer Data entry'!D:D, "=4")</f>
        <v>0</v>
      </c>
      <c r="F133" s="5">
        <f>COUNTIFS('Customer Data entry'!B:B, "=4", 'Customer Data entry'!D:D, "=4")</f>
        <v>2</v>
      </c>
      <c r="G133" s="5">
        <f>COUNTIFS('Customer Data entry'!B:B, "=5", 'Customer Data entry'!D:D, "=4")</f>
        <v>0</v>
      </c>
      <c r="H133" s="5">
        <f>COUNTIFS('Customer Data entry'!B:B, "=6", 'Customer Data entry'!D:D, "=4")</f>
        <v>0</v>
      </c>
      <c r="I133" s="5"/>
      <c r="J133" s="5"/>
      <c r="K133" s="5"/>
      <c r="L133" s="5"/>
      <c r="M133" s="5"/>
      <c r="N133" s="5"/>
      <c r="O133" s="5"/>
      <c r="P133" s="5"/>
      <c r="Q133" s="5"/>
      <c r="R133" s="5"/>
      <c r="S133" s="5"/>
    </row>
    <row r="134" spans="1:19" s="47" customFormat="1" ht="15" x14ac:dyDescent="0.25">
      <c r="A134" s="5"/>
      <c r="B134" s="5" t="s">
        <v>321</v>
      </c>
      <c r="C134" s="5">
        <f>COUNTIFS('Customer Data entry'!B:B, "=1", 'Customer Data entry'!D:D, "=5")</f>
        <v>0</v>
      </c>
      <c r="D134" s="5">
        <f>COUNTIFS('Customer Data entry'!B:B, "=2", 'Customer Data entry'!D:D, "=5")</f>
        <v>0</v>
      </c>
      <c r="E134" s="5">
        <f>COUNTIFS('Customer Data entry'!B:B, "=3", 'Customer Data entry'!D:D, "=5")</f>
        <v>0</v>
      </c>
      <c r="F134" s="5">
        <f>COUNTIFS('Customer Data entry'!B:B, "=4", 'Customer Data entry'!D:D, "=5")</f>
        <v>0</v>
      </c>
      <c r="G134" s="5">
        <f>COUNTIFS('Customer Data entry'!B:B, "=5", 'Customer Data entry'!D:D, "=5")</f>
        <v>2</v>
      </c>
      <c r="H134" s="5">
        <f>COUNTIFS('Customer Data entry'!B:B, "=6", 'Customer Data entry'!D:D, "=5")</f>
        <v>1</v>
      </c>
      <c r="I134" s="5"/>
      <c r="J134" s="5"/>
      <c r="K134" s="5"/>
      <c r="L134" s="5"/>
      <c r="M134" s="5"/>
      <c r="N134" s="5"/>
      <c r="O134" s="5"/>
      <c r="P134" s="5"/>
      <c r="Q134" s="5"/>
      <c r="R134" s="5"/>
      <c r="S134" s="5"/>
    </row>
    <row r="135" spans="1:19" s="47" customFormat="1" ht="15" x14ac:dyDescent="0.25">
      <c r="A135" s="5"/>
      <c r="B135" s="5" t="s">
        <v>322</v>
      </c>
      <c r="C135" s="5">
        <f>COUNTIFS('Customer Data entry'!B:B, "=1", 'Customer Data entry'!D:D, "=6")</f>
        <v>0</v>
      </c>
      <c r="D135" s="5">
        <f>COUNTIFS('Customer Data entry'!B:B, "=2", 'Customer Data entry'!D:D, "=6")</f>
        <v>0</v>
      </c>
      <c r="E135" s="5">
        <f>COUNTIFS('Customer Data entry'!B:B, "=3", 'Customer Data entry'!D:D, "=6")</f>
        <v>1</v>
      </c>
      <c r="F135" s="5">
        <f>COUNTIFS('Customer Data entry'!B:B, "=4", 'Customer Data entry'!D:D, "=6")</f>
        <v>0</v>
      </c>
      <c r="G135" s="5">
        <f>COUNTIFS('Customer Data entry'!B:B, "=5", 'Customer Data entry'!D:D, "=6")</f>
        <v>0</v>
      </c>
      <c r="H135" s="5">
        <f>COUNTIFS('Customer Data entry'!B:B, "=6", 'Customer Data entry'!D:D, "=6")</f>
        <v>0</v>
      </c>
      <c r="I135" s="5"/>
      <c r="J135" s="5"/>
      <c r="K135" s="5"/>
      <c r="L135" s="5"/>
      <c r="M135" s="5"/>
      <c r="N135" s="5"/>
      <c r="O135" s="5"/>
      <c r="P135" s="5"/>
      <c r="Q135" s="5"/>
      <c r="R135" s="5"/>
      <c r="S135" s="5"/>
    </row>
    <row r="136" spans="1:19" s="47" customFormat="1" ht="15" x14ac:dyDescent="0.25">
      <c r="A136" s="5"/>
      <c r="B136" s="5" t="s">
        <v>323</v>
      </c>
      <c r="C136" s="5">
        <f>COUNTIFS('Customer Data entry'!B:B, "=1", 'Customer Data entry'!D:D, "=7")</f>
        <v>0</v>
      </c>
      <c r="D136" s="5">
        <f>COUNTIFS('Customer Data entry'!B:B, "=2", 'Customer Data entry'!D:D, "=7")</f>
        <v>0</v>
      </c>
      <c r="E136" s="5">
        <f>COUNTIFS('Customer Data entry'!B:B, "=3", 'Customer Data entry'!D:D, "=7")</f>
        <v>0</v>
      </c>
      <c r="F136" s="5">
        <f>COUNTIFS('Customer Data entry'!B:B, "=4", 'Customer Data entry'!D:D, "=7")</f>
        <v>0</v>
      </c>
      <c r="G136" s="5">
        <f>COUNTIFS('Customer Data entry'!B:B, "=5", 'Customer Data entry'!D:D, "=7")</f>
        <v>0</v>
      </c>
      <c r="H136" s="5">
        <f>COUNTIFS('Customer Data entry'!B:B, "=6", 'Customer Data entry'!D:D, "=7")</f>
        <v>1</v>
      </c>
      <c r="I136" s="5"/>
      <c r="J136" s="5"/>
      <c r="K136" s="5"/>
      <c r="L136" s="5"/>
      <c r="M136" s="5"/>
      <c r="N136" s="5"/>
      <c r="O136" s="5"/>
      <c r="P136" s="5"/>
      <c r="Q136" s="5"/>
      <c r="R136" s="5"/>
      <c r="S136" s="5"/>
    </row>
    <row r="137" spans="1:19" s="47" customFormat="1" ht="15" x14ac:dyDescent="0.25">
      <c r="A137" s="5"/>
      <c r="B137" s="5"/>
      <c r="C137" s="5"/>
      <c r="D137" s="5"/>
      <c r="E137" s="5"/>
      <c r="F137" s="5"/>
      <c r="G137" s="5"/>
      <c r="H137" s="5"/>
      <c r="I137" s="5"/>
      <c r="J137" s="5"/>
      <c r="K137" s="5"/>
      <c r="L137" s="5"/>
      <c r="M137" s="5"/>
      <c r="N137" s="5"/>
      <c r="O137" s="5"/>
      <c r="P137" s="5"/>
      <c r="Q137" s="5"/>
      <c r="R137" s="5"/>
      <c r="S137" s="5"/>
    </row>
    <row r="138" spans="1:19" s="47" customFormat="1" ht="15" x14ac:dyDescent="0.25">
      <c r="A138" s="5"/>
      <c r="B138" s="5"/>
      <c r="C138" s="5"/>
      <c r="D138" s="5"/>
      <c r="E138" s="5"/>
      <c r="F138" s="5"/>
      <c r="G138" s="5"/>
      <c r="H138" s="5"/>
      <c r="I138" s="5"/>
      <c r="J138" s="5"/>
      <c r="K138" s="5"/>
      <c r="L138" s="5"/>
      <c r="M138" s="5"/>
      <c r="N138" s="5"/>
      <c r="O138" s="5"/>
      <c r="P138" s="5"/>
      <c r="Q138" s="5"/>
      <c r="R138" s="5"/>
      <c r="S138" s="5"/>
    </row>
    <row r="139" spans="1:19" s="47" customFormat="1" ht="15" x14ac:dyDescent="0.25">
      <c r="A139" s="5"/>
      <c r="B139" s="5"/>
      <c r="C139" s="5"/>
      <c r="D139" s="5"/>
      <c r="E139" s="5"/>
      <c r="F139" s="5"/>
      <c r="G139" s="5"/>
      <c r="H139" s="5"/>
      <c r="I139" s="5"/>
      <c r="J139" s="5"/>
      <c r="K139" s="5"/>
      <c r="L139" s="5"/>
      <c r="M139" s="5"/>
      <c r="N139" s="5"/>
      <c r="O139" s="5"/>
      <c r="P139" s="5"/>
      <c r="Q139" s="5"/>
      <c r="R139" s="5"/>
      <c r="S139" s="5"/>
    </row>
    <row r="140" spans="1:19" s="47" customFormat="1" ht="15" x14ac:dyDescent="0.25">
      <c r="A140" s="5"/>
      <c r="B140" s="31" t="s">
        <v>333</v>
      </c>
      <c r="C140" s="5"/>
      <c r="D140" s="5"/>
      <c r="E140" s="5"/>
      <c r="F140" s="5"/>
      <c r="G140" s="5"/>
      <c r="H140" s="5"/>
      <c r="I140" s="5"/>
      <c r="J140" s="5"/>
      <c r="K140" s="5"/>
      <c r="L140" s="5"/>
      <c r="M140" s="5"/>
      <c r="N140" s="5"/>
      <c r="O140" s="5"/>
      <c r="P140" s="5"/>
      <c r="Q140" s="5"/>
      <c r="R140" s="5"/>
      <c r="S140" s="5"/>
    </row>
    <row r="141" spans="1:19" s="47" customFormat="1" ht="15" x14ac:dyDescent="0.25">
      <c r="A141" s="5"/>
      <c r="B141" s="5"/>
      <c r="C141" s="5" t="s">
        <v>317</v>
      </c>
      <c r="D141" s="5" t="s">
        <v>318</v>
      </c>
      <c r="E141" s="5" t="s">
        <v>319</v>
      </c>
      <c r="F141" s="5" t="s">
        <v>320</v>
      </c>
      <c r="G141" s="5" t="s">
        <v>321</v>
      </c>
      <c r="H141" s="5" t="s">
        <v>322</v>
      </c>
      <c r="I141" s="5" t="s">
        <v>334</v>
      </c>
      <c r="J141" s="5"/>
      <c r="K141" s="5"/>
      <c r="L141" s="5"/>
      <c r="M141" s="5"/>
      <c r="N141" s="5"/>
      <c r="O141" s="5"/>
      <c r="P141" s="5"/>
      <c r="Q141" s="5"/>
      <c r="R141" s="5"/>
      <c r="S141" s="5"/>
    </row>
    <row r="142" spans="1:19" x14ac:dyDescent="0.25">
      <c r="B142" s="99" t="s">
        <v>474</v>
      </c>
      <c r="C142" s="5">
        <f>COUNTIFS('Customer Data entry'!K:K, "=1", 'Customer Data entry'!D:D, "=1")</f>
        <v>0</v>
      </c>
      <c r="D142" s="5">
        <f>COUNTIFS('Customer Data entry'!K:K, "=1", 'Customer Data entry'!D:D, "=2")</f>
        <v>0</v>
      </c>
      <c r="E142" s="5">
        <f>COUNTIFS('Customer Data entry'!K:K, "=1", 'Customer Data entry'!D:D, "=3")</f>
        <v>0</v>
      </c>
      <c r="F142" s="5">
        <f>COUNTIFS('Customer Data entry'!K:K, "=1", 'Customer Data entry'!D:D, "=")</f>
        <v>0</v>
      </c>
      <c r="G142" s="5">
        <f>COUNTIFS('Customer Data entry'!K:K, "=1", 'Customer Data entry'!D:D, "=5")</f>
        <v>1</v>
      </c>
      <c r="H142" s="5">
        <f>COUNTIFS('Customer Data entry'!K:K, "=1", 'Customer Data entry'!D:D, "=6")</f>
        <v>0</v>
      </c>
      <c r="I142" s="5">
        <f>COUNTIFS('Customer Data entry'!K:K, "=1", 'Customer Data entry'!D:D, "=7")</f>
        <v>0</v>
      </c>
      <c r="J142" s="5"/>
    </row>
    <row r="143" spans="1:19" x14ac:dyDescent="0.25">
      <c r="B143" s="5" t="s">
        <v>330</v>
      </c>
      <c r="C143" s="5">
        <f>COUNTIFS('Customer Data entry'!K:K, "=2", 'Customer Data entry'!D:D, "=1")</f>
        <v>1</v>
      </c>
      <c r="D143" s="5">
        <f>COUNTIFS('Customer Data entry'!K:K, "=2", 'Customer Data entry'!D:D, "=2")</f>
        <v>3</v>
      </c>
      <c r="E143" s="5">
        <f>COUNTIFS('Customer Data entry'!K:K, "=2", 'Customer Data entry'!D:D, "=3")</f>
        <v>1</v>
      </c>
      <c r="F143" s="5">
        <f>COUNTIFS('Customer Data entry'!K:K, "=2", 'Customer Data entry'!D:D, "=")</f>
        <v>0</v>
      </c>
      <c r="G143" s="5">
        <f>COUNTIFS('Customer Data entry'!K:K, "=2", 'Customer Data entry'!D:D, "=5")</f>
        <v>1</v>
      </c>
      <c r="H143" s="5">
        <f>COUNTIFS('Customer Data entry'!K:K, "=2", 'Customer Data entry'!D:D, "=6")</f>
        <v>0</v>
      </c>
      <c r="I143" s="5">
        <f>COUNTIFS('Customer Data entry'!K:K, "=2", 'Customer Data entry'!D:D, "=7")</f>
        <v>0</v>
      </c>
      <c r="J143" s="5"/>
    </row>
    <row r="144" spans="1:19" x14ac:dyDescent="0.25">
      <c r="B144" s="5" t="s">
        <v>331</v>
      </c>
      <c r="C144" s="5">
        <f>COUNTIFS('Customer Data entry'!K:K, "=3", 'Customer Data entry'!D:D, "=1")</f>
        <v>1</v>
      </c>
      <c r="D144" s="5">
        <f>COUNTIFS('Customer Data entry'!K:K, "=3", 'Customer Data entry'!D:D, "=2")</f>
        <v>1</v>
      </c>
      <c r="E144" s="5">
        <f>COUNTIFS('Customer Data entry'!K:K, "=3", 'Customer Data entry'!D:D, "=3")</f>
        <v>4</v>
      </c>
      <c r="F144" s="5">
        <f>COUNTIFS('Customer Data entry'!K:K, "=3", 'Customer Data entry'!D:D, "=")</f>
        <v>0</v>
      </c>
      <c r="G144" s="5">
        <f>COUNTIFS('Customer Data entry'!K:K, "=3", 'Customer Data entry'!D:D, "=5")</f>
        <v>1</v>
      </c>
      <c r="H144" s="5">
        <f>COUNTIFS('Customer Data entry'!K:K, "=3", 'Customer Data entry'!D:D, "=6")</f>
        <v>1</v>
      </c>
      <c r="I144" s="5">
        <f>COUNTIFS('Customer Data entry'!K:K, "=3", 'Customer Data entry'!D:D, "=7")</f>
        <v>1</v>
      </c>
      <c r="J144" s="5"/>
    </row>
    <row r="145" spans="2:10" x14ac:dyDescent="0.25">
      <c r="B145" s="99" t="s">
        <v>475</v>
      </c>
      <c r="C145" s="5">
        <f>COUNTIFS('Customer Data entry'!K:K, "=", 'Customer Data entry'!D:D, "=1")</f>
        <v>0</v>
      </c>
      <c r="D145" s="5">
        <f>COUNTIFS('Customer Data entry'!K:K, "=", 'Customer Data entry'!D:D, "=2")</f>
        <v>0</v>
      </c>
      <c r="E145" s="5">
        <f>COUNTIFS('Customer Data entry'!K:K, "=", 'Customer Data entry'!D:D, "=3")</f>
        <v>0</v>
      </c>
      <c r="F145" s="5">
        <f>COUNTIFS('Customer Data entry'!K:K, "=4", 'Customer Data entry'!D:D, "=4")</f>
        <v>1</v>
      </c>
      <c r="G145" s="5">
        <f>COUNTIFS('Customer Data entry'!K:K, "=", 'Customer Data entry'!D:D, "=5")</f>
        <v>0</v>
      </c>
      <c r="H145" s="5">
        <f>COUNTIFS('Customer Data entry'!K:K, "=", 'Customer Data entry'!D:D, "=6")</f>
        <v>0</v>
      </c>
      <c r="I145" s="5">
        <f>COUNTIFS('Customer Data entry'!K:K, "=", 'Customer Data entry'!D:D, "=7")</f>
        <v>0</v>
      </c>
      <c r="J145" s="5"/>
    </row>
    <row r="146" spans="2:10" x14ac:dyDescent="0.25">
      <c r="B146" s="5"/>
      <c r="C146" s="5"/>
      <c r="D146" s="5"/>
      <c r="E146" s="5"/>
      <c r="F146" s="5"/>
      <c r="G146" s="5"/>
      <c r="H146" s="5"/>
      <c r="I146" s="5"/>
      <c r="J146" s="5"/>
    </row>
  </sheetData>
  <conditionalFormatting sqref="I19:I27 C19:G27">
    <cfRule type="colorScale" priority="6">
      <colorScale>
        <cfvo type="min"/>
        <cfvo type="max"/>
        <color rgb="FFFFEF9C"/>
        <color rgb="FF63BE7B"/>
      </colorScale>
    </cfRule>
  </conditionalFormatting>
  <conditionalFormatting sqref="I96:J101 F96:G101">
    <cfRule type="colorScale" priority="7">
      <colorScale>
        <cfvo type="min"/>
        <cfvo type="max"/>
        <color rgb="FFFCFCFF"/>
        <color rgb="FF63BE7B"/>
      </colorScale>
    </cfRule>
  </conditionalFormatting>
  <conditionalFormatting sqref="H19:H27">
    <cfRule type="colorScale" priority="2">
      <colorScale>
        <cfvo type="min"/>
        <cfvo type="max"/>
        <color rgb="FFFFEF9C"/>
        <color rgb="FF63BE7B"/>
      </colorScale>
    </cfRule>
  </conditionalFormatting>
  <conditionalFormatting sqref="H96:H101">
    <cfRule type="colorScale" priority="3">
      <colorScale>
        <cfvo type="min"/>
        <cfvo type="max"/>
        <color rgb="FFFCFCFF"/>
        <color rgb="FF63BE7B"/>
      </colorScale>
    </cfRule>
  </conditionalFormatting>
  <conditionalFormatting sqref="C142:I145">
    <cfRule type="colorScale" priority="1">
      <colorScale>
        <cfvo type="min"/>
        <cfvo type="max"/>
        <color rgb="FFFFEF9C"/>
        <color rgb="FF63BE7B"/>
      </colorScale>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C00000"/>
  </sheetPr>
  <dimension ref="A1:CM491"/>
  <sheetViews>
    <sheetView zoomScale="95" zoomScaleNormal="95" workbookViewId="0">
      <selection activeCell="D25" sqref="D25"/>
    </sheetView>
  </sheetViews>
  <sheetFormatPr defaultColWidth="10.875" defaultRowHeight="15.75" x14ac:dyDescent="0.25"/>
  <cols>
    <col min="1" max="1" width="14" style="144" customWidth="1"/>
    <col min="2" max="2" width="28" style="142" customWidth="1"/>
    <col min="3" max="3" width="10.875" style="142"/>
    <col min="4" max="4" width="10.875" style="144" customWidth="1"/>
    <col min="5" max="5" width="10.875" style="142"/>
    <col min="6" max="9" width="10.875" style="144"/>
    <col min="10" max="10" width="10.875" style="142"/>
    <col min="11" max="21" width="10.875" style="144"/>
    <col min="22" max="23" width="19.125" style="142" customWidth="1"/>
    <col min="24" max="24" width="10.875" style="142"/>
    <col min="25" max="29" width="10.875" style="144"/>
    <col min="30" max="30" width="10.875" style="142"/>
    <col min="31" max="37" width="10.875" style="144"/>
    <col min="38" max="38" width="15.75" style="144" customWidth="1"/>
    <col min="39" max="39" width="10.875" style="166"/>
    <col min="40" max="41" width="10.875" style="142"/>
    <col min="42" max="48" width="10.875" style="144"/>
    <col min="49" max="49" width="17.625" style="144" customWidth="1"/>
    <col min="50" max="50" width="23.125" style="142" customWidth="1"/>
    <col min="51" max="51" width="24.125" style="142" customWidth="1"/>
    <col min="52" max="52" width="10.875" style="142"/>
    <col min="53" max="58" width="10.875" style="144"/>
    <col min="59" max="60" width="10.875" style="142"/>
    <col min="61" max="69" width="10.875" style="144"/>
    <col min="70" max="70" width="7.5" style="144" customWidth="1"/>
    <col min="71" max="71" width="8.375" style="142" customWidth="1"/>
    <col min="72" max="72" width="18.625" style="167" customWidth="1"/>
    <col min="73" max="73" width="29.375" style="142" customWidth="1"/>
    <col min="74" max="74" width="9.125" style="168" customWidth="1"/>
    <col min="75" max="75" width="8.875" style="169" customWidth="1"/>
    <col min="76" max="76" width="9.625" style="144" customWidth="1"/>
    <col min="77" max="77" width="9.125" style="144" customWidth="1"/>
    <col min="78" max="78" width="8.125" style="144" customWidth="1"/>
    <col min="79" max="79" width="10.875" style="142"/>
    <col min="80" max="80" width="20.875" style="142" customWidth="1"/>
    <col min="81" max="81" width="13.375" style="209" customWidth="1"/>
    <col min="82" max="82" width="10.625" style="209" customWidth="1"/>
    <col min="83" max="83" width="22.875" style="144" customWidth="1"/>
    <col min="84" max="84" width="7" style="144" customWidth="1"/>
    <col min="85" max="85" width="6.625" style="144" customWidth="1"/>
    <col min="86" max="86" width="11.875" style="144" customWidth="1"/>
    <col min="87" max="87" width="8.25" style="144" customWidth="1"/>
    <col min="88" max="89" width="7.375" style="144" customWidth="1"/>
    <col min="90" max="90" width="7" style="144" customWidth="1"/>
    <col min="91" max="91" width="67.5" style="142" customWidth="1"/>
    <col min="92" max="16384" width="10.875" style="261"/>
  </cols>
  <sheetData>
    <row r="1" spans="1:91" x14ac:dyDescent="0.25">
      <c r="A1" s="147" t="s">
        <v>119</v>
      </c>
      <c r="B1" s="148">
        <v>36</v>
      </c>
      <c r="C1" s="69"/>
      <c r="D1" s="149"/>
      <c r="E1" s="140"/>
      <c r="F1" s="149"/>
      <c r="G1" s="149"/>
      <c r="H1" s="149"/>
      <c r="I1" s="149"/>
      <c r="J1" s="140"/>
      <c r="K1" s="149"/>
      <c r="L1" s="149"/>
      <c r="M1" s="149"/>
      <c r="N1" s="149"/>
      <c r="O1" s="149"/>
      <c r="P1" s="149"/>
      <c r="Q1" s="149"/>
      <c r="R1" s="149"/>
      <c r="S1" s="149"/>
      <c r="T1" s="149"/>
      <c r="U1" s="149"/>
      <c r="V1" s="140"/>
      <c r="W1" s="140"/>
      <c r="X1" s="140"/>
      <c r="Y1" s="149"/>
      <c r="Z1" s="149"/>
      <c r="AA1" s="149"/>
      <c r="AB1" s="149"/>
      <c r="AC1" s="149"/>
      <c r="AD1" s="140"/>
      <c r="AE1" s="149"/>
      <c r="AF1" s="149"/>
      <c r="AG1" s="149"/>
      <c r="AH1" s="149"/>
      <c r="AI1" s="149"/>
      <c r="AJ1" s="149"/>
      <c r="AK1" s="149"/>
      <c r="AL1" s="149"/>
      <c r="AM1" s="140"/>
      <c r="AN1" s="140"/>
      <c r="AO1" s="140"/>
      <c r="AP1" s="149"/>
      <c r="AQ1" s="149"/>
      <c r="AR1" s="149"/>
      <c r="AS1" s="149"/>
      <c r="AT1" s="149"/>
      <c r="AU1" s="149"/>
      <c r="AV1" s="149"/>
      <c r="AW1" s="149"/>
      <c r="AX1" s="140"/>
      <c r="AY1" s="140"/>
      <c r="AZ1" s="140"/>
      <c r="BA1" s="149"/>
      <c r="BB1" s="149"/>
      <c r="BC1" s="149"/>
      <c r="BD1" s="149"/>
      <c r="BE1" s="149"/>
      <c r="BF1" s="149"/>
      <c r="BG1" s="140"/>
      <c r="BH1" s="140"/>
      <c r="BI1" s="149"/>
      <c r="BJ1" s="149"/>
      <c r="BK1" s="149"/>
      <c r="BL1" s="149"/>
      <c r="BM1" s="149"/>
      <c r="BN1" s="149"/>
      <c r="BO1" s="149"/>
      <c r="BP1" s="149"/>
      <c r="BQ1" s="149"/>
      <c r="BR1" s="149"/>
      <c r="BS1" s="140"/>
      <c r="BT1" s="150"/>
      <c r="BU1" s="140"/>
      <c r="BV1" s="151"/>
      <c r="BW1" s="152"/>
      <c r="BX1" s="149"/>
      <c r="BY1" s="149"/>
      <c r="BZ1" s="149"/>
      <c r="CA1" s="140"/>
      <c r="CC1" s="229"/>
      <c r="CD1" s="165"/>
      <c r="CJ1" s="149"/>
      <c r="CK1" s="149"/>
      <c r="CL1" s="149"/>
      <c r="CM1" s="140"/>
    </row>
    <row r="2" spans="1:91" s="262" customFormat="1" ht="31.5" customHeight="1" x14ac:dyDescent="0.25">
      <c r="A2" s="153"/>
      <c r="B2" s="70" t="s">
        <v>1</v>
      </c>
      <c r="C2" s="70" t="s">
        <v>5</v>
      </c>
      <c r="D2" s="153"/>
      <c r="E2" s="70" t="s">
        <v>117</v>
      </c>
      <c r="F2" s="153"/>
      <c r="G2" s="153"/>
      <c r="H2" s="153"/>
      <c r="I2" s="153"/>
      <c r="J2" s="254" t="s">
        <v>6</v>
      </c>
      <c r="K2" s="153"/>
      <c r="L2" s="153"/>
      <c r="M2" s="153"/>
      <c r="N2" s="153"/>
      <c r="O2" s="153"/>
      <c r="P2" s="153"/>
      <c r="Q2" s="153"/>
      <c r="R2" s="153"/>
      <c r="S2" s="153"/>
      <c r="T2" s="153"/>
      <c r="U2" s="153"/>
      <c r="V2" s="254" t="s">
        <v>19</v>
      </c>
      <c r="W2" s="70" t="s">
        <v>21</v>
      </c>
      <c r="X2" s="519" t="s">
        <v>644</v>
      </c>
      <c r="Y2" s="520"/>
      <c r="Z2" s="520"/>
      <c r="AA2" s="520"/>
      <c r="AB2" s="520"/>
      <c r="AC2" s="521"/>
      <c r="AD2" s="254" t="s">
        <v>645</v>
      </c>
      <c r="AE2" s="153"/>
      <c r="AF2" s="153"/>
      <c r="AG2" s="153"/>
      <c r="AH2" s="153"/>
      <c r="AI2" s="153"/>
      <c r="AJ2" s="153"/>
      <c r="AK2" s="153"/>
      <c r="AL2" s="153"/>
      <c r="AM2" s="254" t="s">
        <v>28</v>
      </c>
      <c r="AN2" s="254" t="s">
        <v>29</v>
      </c>
      <c r="AO2" s="254" t="s">
        <v>646</v>
      </c>
      <c r="AP2" s="153"/>
      <c r="AQ2" s="153"/>
      <c r="AR2" s="153"/>
      <c r="AS2" s="153"/>
      <c r="AT2" s="153"/>
      <c r="AU2" s="153"/>
      <c r="AV2" s="153"/>
      <c r="AW2" s="153"/>
      <c r="AX2" s="254" t="s">
        <v>39</v>
      </c>
      <c r="AY2" s="254" t="s">
        <v>41</v>
      </c>
      <c r="AZ2" s="254" t="s">
        <v>647</v>
      </c>
      <c r="BA2" s="153"/>
      <c r="BB2" s="153"/>
      <c r="BC2" s="153"/>
      <c r="BD2" s="153"/>
      <c r="BE2" s="153"/>
      <c r="BF2" s="153"/>
      <c r="BG2" s="254" t="s">
        <v>49</v>
      </c>
      <c r="BH2" s="254" t="s">
        <v>648</v>
      </c>
      <c r="BI2" s="153"/>
      <c r="BJ2" s="153"/>
      <c r="BK2" s="153"/>
      <c r="BL2" s="153"/>
      <c r="BM2" s="153"/>
      <c r="BN2" s="153"/>
      <c r="BO2" s="153"/>
      <c r="BP2" s="153"/>
      <c r="BQ2" s="153"/>
      <c r="BR2" s="153"/>
      <c r="BS2" s="254" t="s">
        <v>649</v>
      </c>
      <c r="BT2" s="255"/>
      <c r="BU2" s="254" t="s">
        <v>650</v>
      </c>
      <c r="BV2" s="256" t="s">
        <v>651</v>
      </c>
      <c r="BW2" s="257"/>
      <c r="BX2" s="153"/>
      <c r="BY2" s="153"/>
      <c r="BZ2" s="153"/>
      <c r="CA2" s="254" t="s">
        <v>652</v>
      </c>
      <c r="CB2" s="254" t="s">
        <v>653</v>
      </c>
      <c r="CC2" s="258"/>
      <c r="CD2" s="258"/>
      <c r="CE2" s="153"/>
      <c r="CF2" s="153"/>
      <c r="CG2" s="259"/>
      <c r="CH2" s="153"/>
      <c r="CI2" s="260"/>
      <c r="CJ2" s="153"/>
      <c r="CK2" s="153"/>
      <c r="CL2" s="153"/>
      <c r="CM2" s="254" t="s">
        <v>584</v>
      </c>
    </row>
    <row r="3" spans="1:91" x14ac:dyDescent="0.25">
      <c r="A3" s="154" t="s">
        <v>0</v>
      </c>
      <c r="B3" s="141" t="s">
        <v>2</v>
      </c>
      <c r="C3" s="141" t="s">
        <v>3</v>
      </c>
      <c r="D3" s="155" t="s">
        <v>4</v>
      </c>
      <c r="E3" s="141" t="s">
        <v>71</v>
      </c>
      <c r="F3" s="155" t="s">
        <v>72</v>
      </c>
      <c r="G3" s="155" t="s">
        <v>73</v>
      </c>
      <c r="H3" s="155" t="s">
        <v>74</v>
      </c>
      <c r="I3" s="155" t="s">
        <v>75</v>
      </c>
      <c r="J3" s="141" t="s">
        <v>7</v>
      </c>
      <c r="K3" s="155" t="s">
        <v>8</v>
      </c>
      <c r="L3" s="155" t="s">
        <v>9</v>
      </c>
      <c r="M3" s="155" t="s">
        <v>10</v>
      </c>
      <c r="N3" s="155" t="s">
        <v>11</v>
      </c>
      <c r="O3" s="155" t="s">
        <v>12</v>
      </c>
      <c r="P3" s="155" t="s">
        <v>13</v>
      </c>
      <c r="Q3" s="155" t="s">
        <v>14</v>
      </c>
      <c r="R3" s="155" t="s">
        <v>15</v>
      </c>
      <c r="S3" s="155" t="s">
        <v>16</v>
      </c>
      <c r="T3" s="155" t="s">
        <v>17</v>
      </c>
      <c r="U3" s="155" t="s">
        <v>18</v>
      </c>
      <c r="V3" s="141" t="s">
        <v>20</v>
      </c>
      <c r="W3" s="141" t="s">
        <v>22</v>
      </c>
      <c r="X3" s="141" t="s">
        <v>23</v>
      </c>
      <c r="Y3" s="155" t="s">
        <v>24</v>
      </c>
      <c r="Z3" s="155" t="s">
        <v>25</v>
      </c>
      <c r="AA3" s="155" t="s">
        <v>26</v>
      </c>
      <c r="AB3" s="155" t="s">
        <v>27</v>
      </c>
      <c r="AC3" s="155" t="s">
        <v>115</v>
      </c>
      <c r="AD3" s="141" t="s">
        <v>92</v>
      </c>
      <c r="AE3" s="155" t="s">
        <v>93</v>
      </c>
      <c r="AF3" s="156" t="s">
        <v>576</v>
      </c>
      <c r="AG3" s="156" t="s">
        <v>577</v>
      </c>
      <c r="AH3" s="156" t="s">
        <v>578</v>
      </c>
      <c r="AI3" s="156" t="s">
        <v>581</v>
      </c>
      <c r="AJ3" s="156" t="s">
        <v>579</v>
      </c>
      <c r="AK3" s="156" t="s">
        <v>580</v>
      </c>
      <c r="AL3" s="155" t="s">
        <v>94</v>
      </c>
      <c r="AM3" s="141" t="s">
        <v>116</v>
      </c>
      <c r="AN3" s="141" t="s">
        <v>30</v>
      </c>
      <c r="AO3" s="143" t="s">
        <v>31</v>
      </c>
      <c r="AP3" s="157" t="s">
        <v>32</v>
      </c>
      <c r="AQ3" s="157" t="s">
        <v>33</v>
      </c>
      <c r="AR3" s="157" t="s">
        <v>34</v>
      </c>
      <c r="AS3" s="157" t="s">
        <v>35</v>
      </c>
      <c r="AT3" s="157" t="s">
        <v>36</v>
      </c>
      <c r="AU3" s="157" t="s">
        <v>37</v>
      </c>
      <c r="AV3" s="157" t="s">
        <v>38</v>
      </c>
      <c r="AW3" s="157" t="s">
        <v>80</v>
      </c>
      <c r="AX3" s="143" t="s">
        <v>40</v>
      </c>
      <c r="AY3" s="143" t="s">
        <v>42</v>
      </c>
      <c r="AZ3" s="158" t="s">
        <v>43</v>
      </c>
      <c r="BA3" s="159" t="s">
        <v>44</v>
      </c>
      <c r="BB3" s="160" t="s">
        <v>46</v>
      </c>
      <c r="BC3" s="160" t="s">
        <v>582</v>
      </c>
      <c r="BD3" s="159" t="s">
        <v>47</v>
      </c>
      <c r="BE3" s="160" t="s">
        <v>45</v>
      </c>
      <c r="BF3" s="159" t="s">
        <v>48</v>
      </c>
      <c r="BG3" s="158" t="s">
        <v>50</v>
      </c>
      <c r="BH3" s="158" t="s">
        <v>81</v>
      </c>
      <c r="BI3" s="159" t="s">
        <v>82</v>
      </c>
      <c r="BJ3" s="159" t="s">
        <v>83</v>
      </c>
      <c r="BK3" s="159" t="s">
        <v>84</v>
      </c>
      <c r="BL3" s="159" t="s">
        <v>85</v>
      </c>
      <c r="BM3" s="159" t="s">
        <v>86</v>
      </c>
      <c r="BN3" s="159" t="s">
        <v>87</v>
      </c>
      <c r="BO3" s="159" t="s">
        <v>88</v>
      </c>
      <c r="BP3" s="159" t="s">
        <v>89</v>
      </c>
      <c r="BQ3" s="159" t="s">
        <v>90</v>
      </c>
      <c r="BR3" s="159" t="s">
        <v>77</v>
      </c>
      <c r="BS3" s="158" t="s">
        <v>51</v>
      </c>
      <c r="BT3" s="161" t="s">
        <v>483</v>
      </c>
      <c r="BU3" s="158" t="s">
        <v>53</v>
      </c>
      <c r="BV3" s="162" t="s">
        <v>54</v>
      </c>
      <c r="BW3" s="163" t="s">
        <v>55</v>
      </c>
      <c r="BX3" s="164" t="s">
        <v>56</v>
      </c>
      <c r="BY3" s="159" t="s">
        <v>57</v>
      </c>
      <c r="BZ3" s="159" t="s">
        <v>58</v>
      </c>
      <c r="CA3" s="158" t="s">
        <v>59</v>
      </c>
      <c r="CB3" s="158" t="s">
        <v>60</v>
      </c>
      <c r="CC3" s="208" t="s">
        <v>91</v>
      </c>
      <c r="CD3" s="208" t="s">
        <v>61</v>
      </c>
      <c r="CE3" s="159" t="s">
        <v>62</v>
      </c>
      <c r="CF3" s="159" t="s">
        <v>63</v>
      </c>
      <c r="CG3" s="159" t="s">
        <v>64</v>
      </c>
      <c r="CH3" s="159" t="s">
        <v>65</v>
      </c>
      <c r="CI3" s="159" t="s">
        <v>66</v>
      </c>
      <c r="CJ3" s="159" t="s">
        <v>67</v>
      </c>
      <c r="CK3" s="159" t="s">
        <v>68</v>
      </c>
      <c r="CL3" s="159" t="s">
        <v>69</v>
      </c>
      <c r="CM3" s="158" t="s">
        <v>70</v>
      </c>
    </row>
    <row r="4" spans="1:91" ht="30" x14ac:dyDescent="0.25">
      <c r="A4" s="398">
        <v>1</v>
      </c>
      <c r="B4" s="399" t="s">
        <v>771</v>
      </c>
      <c r="C4" s="399">
        <v>6</v>
      </c>
      <c r="D4" s="398">
        <v>6</v>
      </c>
      <c r="E4" s="400">
        <v>1</v>
      </c>
      <c r="F4" s="401">
        <v>2</v>
      </c>
      <c r="G4" s="401">
        <v>2</v>
      </c>
      <c r="H4" s="401">
        <v>2</v>
      </c>
      <c r="I4" s="401">
        <v>2</v>
      </c>
      <c r="J4" s="398">
        <v>4</v>
      </c>
      <c r="K4" s="398">
        <v>5</v>
      </c>
      <c r="L4" s="398">
        <v>5</v>
      </c>
      <c r="M4" s="144">
        <v>4</v>
      </c>
      <c r="N4" s="144">
        <v>4</v>
      </c>
      <c r="O4" s="144">
        <v>5</v>
      </c>
      <c r="P4" s="144">
        <v>5</v>
      </c>
      <c r="Q4" s="398">
        <v>4</v>
      </c>
      <c r="R4" s="398">
        <v>3</v>
      </c>
      <c r="S4" s="398">
        <v>3</v>
      </c>
      <c r="T4" s="398">
        <v>5</v>
      </c>
      <c r="U4" s="398">
        <v>5</v>
      </c>
      <c r="V4" s="166" t="s">
        <v>795</v>
      </c>
      <c r="W4" s="400" t="s">
        <v>756</v>
      </c>
      <c r="X4" s="399">
        <v>1</v>
      </c>
      <c r="Y4" s="398">
        <v>4</v>
      </c>
      <c r="Z4" s="398">
        <v>6</v>
      </c>
      <c r="AA4" s="398">
        <v>3</v>
      </c>
      <c r="AB4" s="398">
        <v>16</v>
      </c>
      <c r="AC4" s="398"/>
      <c r="AD4" s="399">
        <v>1</v>
      </c>
      <c r="AE4" s="399">
        <v>1</v>
      </c>
      <c r="AF4" s="398">
        <v>2</v>
      </c>
      <c r="AG4" s="398">
        <v>2</v>
      </c>
      <c r="AH4" s="398">
        <v>2</v>
      </c>
      <c r="AI4" s="398">
        <v>1</v>
      </c>
      <c r="AJ4" s="398">
        <v>2</v>
      </c>
      <c r="AK4" s="398">
        <v>2</v>
      </c>
      <c r="AL4" s="398"/>
      <c r="AM4" s="400">
        <v>6</v>
      </c>
      <c r="AN4" s="399">
        <v>3</v>
      </c>
      <c r="AO4" s="399">
        <v>1</v>
      </c>
      <c r="AP4" s="398">
        <v>2</v>
      </c>
      <c r="AQ4" s="398">
        <v>3</v>
      </c>
      <c r="AR4" s="398">
        <v>1</v>
      </c>
      <c r="AS4" s="398">
        <v>0</v>
      </c>
      <c r="AT4" s="398">
        <v>8</v>
      </c>
      <c r="AU4" s="398">
        <v>8</v>
      </c>
      <c r="AV4" s="398">
        <v>4</v>
      </c>
      <c r="AW4" s="398"/>
      <c r="AX4" s="397" t="s">
        <v>757</v>
      </c>
      <c r="AY4" s="397" t="s">
        <v>76</v>
      </c>
      <c r="AZ4" s="399">
        <v>40</v>
      </c>
      <c r="BA4" s="398">
        <v>2</v>
      </c>
      <c r="BB4" s="398">
        <v>0</v>
      </c>
      <c r="BC4" s="398">
        <v>0</v>
      </c>
      <c r="BD4" s="398">
        <v>0</v>
      </c>
      <c r="BE4" s="398">
        <v>0</v>
      </c>
      <c r="BF4" s="398">
        <v>0</v>
      </c>
      <c r="BG4" s="399">
        <v>43.5</v>
      </c>
      <c r="BH4" s="399">
        <v>2</v>
      </c>
      <c r="BI4" s="398">
        <v>1</v>
      </c>
      <c r="BJ4" s="398">
        <v>2</v>
      </c>
      <c r="BK4" s="398">
        <v>1</v>
      </c>
      <c r="BL4" s="398">
        <v>2</v>
      </c>
      <c r="BM4" s="398">
        <v>2</v>
      </c>
      <c r="BN4" s="398">
        <v>2</v>
      </c>
      <c r="BO4" s="398">
        <v>2</v>
      </c>
      <c r="BP4" s="398">
        <v>1</v>
      </c>
      <c r="BQ4" s="398">
        <v>2</v>
      </c>
      <c r="BR4" s="398"/>
      <c r="BS4" s="399">
        <v>1</v>
      </c>
      <c r="BT4" s="402" t="s">
        <v>583</v>
      </c>
      <c r="BU4" s="399" t="s">
        <v>810</v>
      </c>
      <c r="BV4" s="403">
        <v>5</v>
      </c>
      <c r="BW4" s="404">
        <v>3</v>
      </c>
      <c r="BX4" s="398">
        <v>2</v>
      </c>
      <c r="BY4" s="398">
        <v>1</v>
      </c>
      <c r="BZ4" s="398">
        <v>3</v>
      </c>
      <c r="CA4" s="399">
        <v>3</v>
      </c>
      <c r="CB4" s="405">
        <v>96000</v>
      </c>
      <c r="CC4" s="406">
        <v>1</v>
      </c>
      <c r="CD4" s="406">
        <v>1</v>
      </c>
      <c r="CE4" s="398" t="s">
        <v>811</v>
      </c>
      <c r="CF4" s="406">
        <v>0.45</v>
      </c>
      <c r="CG4" s="406">
        <v>0.35</v>
      </c>
      <c r="CH4" s="406">
        <v>0.18</v>
      </c>
      <c r="CI4" s="406">
        <v>0.35</v>
      </c>
      <c r="CJ4" s="406">
        <v>0</v>
      </c>
      <c r="CK4" s="406">
        <v>0.02</v>
      </c>
      <c r="CL4" s="406">
        <v>0</v>
      </c>
      <c r="CM4" s="399"/>
    </row>
    <row r="5" spans="1:91" x14ac:dyDescent="0.25">
      <c r="A5" s="398">
        <v>2</v>
      </c>
      <c r="B5" s="399" t="s">
        <v>776</v>
      </c>
      <c r="C5" s="399">
        <v>3</v>
      </c>
      <c r="D5" s="398">
        <v>3</v>
      </c>
      <c r="E5" s="400">
        <v>2</v>
      </c>
      <c r="F5" s="401">
        <v>1</v>
      </c>
      <c r="G5" s="401">
        <v>2</v>
      </c>
      <c r="H5" s="401">
        <v>1</v>
      </c>
      <c r="I5" s="401">
        <v>2</v>
      </c>
      <c r="J5" s="398">
        <v>2</v>
      </c>
      <c r="K5" s="398">
        <v>3</v>
      </c>
      <c r="L5" s="398">
        <v>4</v>
      </c>
      <c r="M5" s="144">
        <v>5</v>
      </c>
      <c r="N5" s="144">
        <v>4</v>
      </c>
      <c r="O5" s="144">
        <v>5</v>
      </c>
      <c r="P5" s="144">
        <v>5</v>
      </c>
      <c r="Q5" s="398">
        <v>5</v>
      </c>
      <c r="R5" s="398">
        <v>3</v>
      </c>
      <c r="S5" s="398">
        <v>3</v>
      </c>
      <c r="T5" s="398">
        <v>4</v>
      </c>
      <c r="U5" s="398">
        <v>4</v>
      </c>
      <c r="V5" s="400" t="s">
        <v>761</v>
      </c>
      <c r="W5" s="400"/>
      <c r="X5" s="399">
        <v>1</v>
      </c>
      <c r="Y5" s="398">
        <v>2</v>
      </c>
      <c r="Z5" s="398">
        <v>4</v>
      </c>
      <c r="AA5" s="398">
        <v>5</v>
      </c>
      <c r="AB5" s="398">
        <v>11</v>
      </c>
      <c r="AC5" s="398"/>
      <c r="AD5" s="399">
        <v>2</v>
      </c>
      <c r="AE5" s="399">
        <v>1</v>
      </c>
      <c r="AF5" s="398">
        <v>1</v>
      </c>
      <c r="AG5" s="407">
        <v>2</v>
      </c>
      <c r="AH5" s="407">
        <v>2</v>
      </c>
      <c r="AI5" s="407">
        <v>2</v>
      </c>
      <c r="AJ5" s="407">
        <v>1</v>
      </c>
      <c r="AK5" s="407">
        <v>2</v>
      </c>
      <c r="AL5" s="398"/>
      <c r="AM5" s="400">
        <v>2</v>
      </c>
      <c r="AN5" s="399">
        <v>5</v>
      </c>
      <c r="AO5" s="399">
        <v>1</v>
      </c>
      <c r="AP5" s="398">
        <v>6</v>
      </c>
      <c r="AQ5" s="398">
        <v>2</v>
      </c>
      <c r="AR5" s="398">
        <v>3</v>
      </c>
      <c r="AS5" s="398">
        <v>5</v>
      </c>
      <c r="AT5" s="398">
        <v>4</v>
      </c>
      <c r="AU5" s="398">
        <v>7</v>
      </c>
      <c r="AV5" s="398">
        <v>8</v>
      </c>
      <c r="AW5" s="398"/>
      <c r="AX5" s="397" t="s">
        <v>759</v>
      </c>
      <c r="AY5" s="397" t="s">
        <v>760</v>
      </c>
      <c r="AZ5" s="399"/>
      <c r="BA5" s="398"/>
      <c r="BB5" s="398"/>
      <c r="BC5" s="398"/>
      <c r="BD5" s="398"/>
      <c r="BE5" s="398"/>
      <c r="BF5" s="398"/>
      <c r="BG5" s="399"/>
      <c r="BH5" s="399"/>
      <c r="BI5" s="398"/>
      <c r="BJ5" s="398"/>
      <c r="BK5" s="398"/>
      <c r="BL5" s="398"/>
      <c r="BM5" s="398"/>
      <c r="BN5" s="398"/>
      <c r="BO5" s="398"/>
      <c r="BP5" s="398"/>
      <c r="BQ5" s="398"/>
      <c r="BR5" s="398"/>
      <c r="BS5" s="399"/>
      <c r="BT5" s="402"/>
      <c r="BU5" s="399"/>
      <c r="BV5" s="403"/>
      <c r="BW5" s="404"/>
      <c r="BX5" s="398"/>
      <c r="BY5" s="398"/>
      <c r="BZ5" s="398"/>
      <c r="CA5" s="399"/>
      <c r="CB5" s="405"/>
      <c r="CC5" s="406"/>
      <c r="CD5" s="406"/>
      <c r="CE5" s="398"/>
      <c r="CF5" s="406"/>
      <c r="CG5" s="406"/>
      <c r="CH5" s="406"/>
      <c r="CI5" s="406"/>
      <c r="CJ5" s="406"/>
      <c r="CK5" s="406"/>
      <c r="CL5" s="406"/>
      <c r="CM5" s="399"/>
    </row>
    <row r="6" spans="1:91" ht="30" x14ac:dyDescent="0.25">
      <c r="A6" s="398">
        <v>3</v>
      </c>
      <c r="B6" s="399" t="s">
        <v>774</v>
      </c>
      <c r="C6" s="399">
        <v>11</v>
      </c>
      <c r="D6" s="398">
        <v>16</v>
      </c>
      <c r="E6" s="400">
        <v>2</v>
      </c>
      <c r="F6" s="401">
        <v>1</v>
      </c>
      <c r="G6" s="401">
        <v>2</v>
      </c>
      <c r="H6" s="401">
        <v>1</v>
      </c>
      <c r="I6" s="401">
        <v>1</v>
      </c>
      <c r="J6" s="398">
        <v>4</v>
      </c>
      <c r="K6" s="398">
        <v>5</v>
      </c>
      <c r="L6" s="398">
        <v>5</v>
      </c>
      <c r="M6" s="144">
        <v>4</v>
      </c>
      <c r="N6" s="144">
        <v>3</v>
      </c>
      <c r="O6" s="144">
        <v>4</v>
      </c>
      <c r="P6" s="144">
        <v>5</v>
      </c>
      <c r="Q6" s="398">
        <v>3</v>
      </c>
      <c r="R6" s="398">
        <v>2</v>
      </c>
      <c r="S6" s="398">
        <v>3</v>
      </c>
      <c r="T6" s="398">
        <v>3</v>
      </c>
      <c r="U6" s="398">
        <v>4</v>
      </c>
      <c r="V6" s="400" t="s">
        <v>765</v>
      </c>
      <c r="W6" s="400" t="s">
        <v>762</v>
      </c>
      <c r="X6" s="399">
        <v>1</v>
      </c>
      <c r="Y6" s="398">
        <v>11</v>
      </c>
      <c r="Z6" s="398">
        <v>18</v>
      </c>
      <c r="AA6" s="398">
        <v>7</v>
      </c>
      <c r="AB6" s="398">
        <v>0</v>
      </c>
      <c r="AC6" s="398"/>
      <c r="AD6" s="399">
        <v>1</v>
      </c>
      <c r="AE6" s="399">
        <v>1</v>
      </c>
      <c r="AF6" s="398">
        <v>2</v>
      </c>
      <c r="AG6" s="407">
        <v>1</v>
      </c>
      <c r="AH6" s="407">
        <v>2</v>
      </c>
      <c r="AI6" s="407">
        <v>1</v>
      </c>
      <c r="AJ6" s="407">
        <v>2</v>
      </c>
      <c r="AK6" s="407">
        <v>2</v>
      </c>
      <c r="AL6" s="398"/>
      <c r="AM6" s="400">
        <v>6</v>
      </c>
      <c r="AN6" s="399">
        <v>3</v>
      </c>
      <c r="AO6" s="399">
        <v>1</v>
      </c>
      <c r="AP6" s="398">
        <v>0</v>
      </c>
      <c r="AQ6" s="398">
        <v>2</v>
      </c>
      <c r="AR6" s="398">
        <v>0</v>
      </c>
      <c r="AS6" s="398">
        <v>4</v>
      </c>
      <c r="AT6" s="398">
        <v>0</v>
      </c>
      <c r="AU6" s="398">
        <v>2</v>
      </c>
      <c r="AV6" s="398">
        <v>0</v>
      </c>
      <c r="AW6" s="398"/>
      <c r="AX6" s="397" t="s">
        <v>763</v>
      </c>
      <c r="AY6" s="397" t="s">
        <v>764</v>
      </c>
      <c r="AZ6" s="399">
        <v>32</v>
      </c>
      <c r="BA6" s="398">
        <v>1</v>
      </c>
      <c r="BB6" s="398">
        <v>0</v>
      </c>
      <c r="BC6" s="398">
        <v>6</v>
      </c>
      <c r="BD6" s="398">
        <v>0</v>
      </c>
      <c r="BE6" s="398">
        <v>0</v>
      </c>
      <c r="BF6" s="398">
        <v>0</v>
      </c>
      <c r="BG6" s="399">
        <v>45</v>
      </c>
      <c r="BH6" s="399"/>
      <c r="BI6" s="398"/>
      <c r="BJ6" s="398"/>
      <c r="BK6" s="398"/>
      <c r="BL6" s="398"/>
      <c r="BM6" s="398"/>
      <c r="BN6" s="398"/>
      <c r="BO6" s="398"/>
      <c r="BP6" s="398"/>
      <c r="BQ6" s="398"/>
      <c r="BR6" s="398"/>
      <c r="BS6" s="399"/>
      <c r="BT6" s="402"/>
      <c r="BU6" s="399"/>
      <c r="BV6" s="403"/>
      <c r="BW6" s="404"/>
      <c r="BX6" s="398"/>
      <c r="BY6" s="398"/>
      <c r="BZ6" s="398"/>
      <c r="CA6" s="399"/>
      <c r="CB6" s="405"/>
      <c r="CC6" s="406"/>
      <c r="CD6" s="406"/>
      <c r="CE6" s="398"/>
      <c r="CF6" s="406"/>
      <c r="CG6" s="406"/>
      <c r="CH6" s="406"/>
      <c r="CI6" s="406"/>
      <c r="CJ6" s="406"/>
      <c r="CK6" s="406"/>
      <c r="CL6" s="406"/>
      <c r="CM6" s="399"/>
    </row>
    <row r="7" spans="1:91" x14ac:dyDescent="0.25">
      <c r="A7" s="398">
        <v>4</v>
      </c>
      <c r="B7" s="399" t="s">
        <v>777</v>
      </c>
      <c r="C7" s="399">
        <v>10</v>
      </c>
      <c r="D7" s="398">
        <v>10</v>
      </c>
      <c r="E7" s="400">
        <v>2</v>
      </c>
      <c r="F7" s="401">
        <v>2</v>
      </c>
      <c r="G7" s="401">
        <v>2</v>
      </c>
      <c r="H7" s="401">
        <v>1</v>
      </c>
      <c r="I7" s="401">
        <v>2</v>
      </c>
      <c r="J7" s="398">
        <v>5</v>
      </c>
      <c r="K7" s="398">
        <v>5</v>
      </c>
      <c r="L7" s="398">
        <v>5</v>
      </c>
      <c r="M7" s="144">
        <v>5</v>
      </c>
      <c r="N7" s="144">
        <v>5</v>
      </c>
      <c r="O7" s="144">
        <v>5</v>
      </c>
      <c r="P7" s="144">
        <v>5</v>
      </c>
      <c r="Q7" s="398">
        <v>4</v>
      </c>
      <c r="R7" s="398">
        <v>4</v>
      </c>
      <c r="S7" s="398">
        <v>4</v>
      </c>
      <c r="T7" s="398">
        <v>4</v>
      </c>
      <c r="U7" s="398">
        <v>4</v>
      </c>
      <c r="V7" s="400" t="s">
        <v>767</v>
      </c>
      <c r="W7" s="400" t="s">
        <v>766</v>
      </c>
      <c r="X7" s="399">
        <v>2</v>
      </c>
      <c r="Y7" s="398">
        <v>11</v>
      </c>
      <c r="Z7" s="398">
        <v>0</v>
      </c>
      <c r="AA7" s="398">
        <v>4</v>
      </c>
      <c r="AB7" s="398">
        <v>0</v>
      </c>
      <c r="AC7" s="398"/>
      <c r="AD7" s="399">
        <v>1</v>
      </c>
      <c r="AE7" s="399">
        <v>2</v>
      </c>
      <c r="AF7" s="398">
        <v>1</v>
      </c>
      <c r="AG7" s="407">
        <v>2</v>
      </c>
      <c r="AH7" s="407">
        <v>2</v>
      </c>
      <c r="AI7" s="407">
        <v>1</v>
      </c>
      <c r="AJ7" s="407">
        <v>2</v>
      </c>
      <c r="AK7" s="407">
        <v>2</v>
      </c>
      <c r="AL7" s="398"/>
      <c r="AM7" s="400">
        <v>6</v>
      </c>
      <c r="AN7" s="399">
        <v>1</v>
      </c>
      <c r="AO7" s="399">
        <v>1</v>
      </c>
      <c r="AP7" s="398">
        <v>2</v>
      </c>
      <c r="AQ7" s="398">
        <v>3</v>
      </c>
      <c r="AR7" s="398">
        <v>1</v>
      </c>
      <c r="AS7" s="398">
        <v>0</v>
      </c>
      <c r="AT7" s="398">
        <v>8</v>
      </c>
      <c r="AU7" s="398">
        <v>8</v>
      </c>
      <c r="AV7" s="398">
        <v>4</v>
      </c>
      <c r="AW7" s="398"/>
      <c r="AX7" s="397"/>
      <c r="AY7" s="397"/>
      <c r="AZ7" s="399"/>
      <c r="BA7" s="398"/>
      <c r="BB7" s="398"/>
      <c r="BC7" s="398"/>
      <c r="BD7" s="398"/>
      <c r="BE7" s="398"/>
      <c r="BF7" s="398"/>
      <c r="BG7" s="399"/>
      <c r="BH7" s="399"/>
      <c r="BI7" s="398"/>
      <c r="BJ7" s="398"/>
      <c r="BK7" s="398"/>
      <c r="BL7" s="398"/>
      <c r="BM7" s="398"/>
      <c r="BN7" s="398"/>
      <c r="BO7" s="398"/>
      <c r="BP7" s="398"/>
      <c r="BQ7" s="398"/>
      <c r="BR7" s="398"/>
      <c r="BS7" s="399"/>
      <c r="BT7" s="402"/>
      <c r="BU7" s="399"/>
      <c r="BV7" s="403"/>
      <c r="BW7" s="404"/>
      <c r="BX7" s="398"/>
      <c r="BY7" s="398"/>
      <c r="BZ7" s="398"/>
      <c r="CA7" s="399"/>
      <c r="CB7" s="405"/>
      <c r="CC7" s="406"/>
      <c r="CD7" s="406"/>
      <c r="CE7" s="398"/>
      <c r="CF7" s="406"/>
      <c r="CG7" s="406"/>
      <c r="CH7" s="406"/>
      <c r="CI7" s="406"/>
      <c r="CJ7" s="406"/>
      <c r="CK7" s="406"/>
      <c r="CL7" s="406"/>
      <c r="CM7" s="399"/>
    </row>
    <row r="8" spans="1:91" x14ac:dyDescent="0.25">
      <c r="A8" s="398">
        <v>5</v>
      </c>
      <c r="B8" s="399" t="s">
        <v>770</v>
      </c>
      <c r="C8" s="399">
        <v>1</v>
      </c>
      <c r="D8" s="398">
        <v>6</v>
      </c>
      <c r="E8" s="400">
        <v>2</v>
      </c>
      <c r="F8" s="401">
        <v>1</v>
      </c>
      <c r="G8" s="401">
        <v>2</v>
      </c>
      <c r="H8" s="401">
        <v>1</v>
      </c>
      <c r="I8" s="401">
        <v>2</v>
      </c>
      <c r="J8" s="398">
        <v>4</v>
      </c>
      <c r="K8" s="398">
        <v>4</v>
      </c>
      <c r="L8" s="398">
        <v>4</v>
      </c>
      <c r="M8" s="144">
        <v>4</v>
      </c>
      <c r="N8" s="144">
        <v>4</v>
      </c>
      <c r="O8" s="144">
        <v>4</v>
      </c>
      <c r="P8" s="144">
        <v>4</v>
      </c>
      <c r="Q8" s="398">
        <v>4</v>
      </c>
      <c r="R8" s="398">
        <v>3</v>
      </c>
      <c r="S8" s="398">
        <v>3</v>
      </c>
      <c r="T8" s="398">
        <v>5</v>
      </c>
      <c r="U8" s="398">
        <v>4</v>
      </c>
      <c r="V8" s="400" t="s">
        <v>591</v>
      </c>
      <c r="W8" s="400" t="s">
        <v>768</v>
      </c>
      <c r="X8" s="399">
        <v>3</v>
      </c>
      <c r="Y8" s="398">
        <v>0</v>
      </c>
      <c r="Z8" s="398">
        <v>7</v>
      </c>
      <c r="AA8" s="398">
        <v>4</v>
      </c>
      <c r="AB8" s="398">
        <v>0</v>
      </c>
      <c r="AC8" s="398"/>
      <c r="AD8" s="399">
        <v>1</v>
      </c>
      <c r="AE8" s="399">
        <v>1</v>
      </c>
      <c r="AF8" s="398">
        <v>1</v>
      </c>
      <c r="AG8" s="407">
        <v>2</v>
      </c>
      <c r="AH8" s="407">
        <v>2</v>
      </c>
      <c r="AI8" s="407">
        <v>1</v>
      </c>
      <c r="AJ8" s="407">
        <v>1</v>
      </c>
      <c r="AK8" s="407">
        <v>2</v>
      </c>
      <c r="AL8" s="398"/>
      <c r="AM8" s="400">
        <v>3</v>
      </c>
      <c r="AN8" s="399">
        <v>1</v>
      </c>
      <c r="AO8" s="399">
        <v>1</v>
      </c>
      <c r="AP8" s="398">
        <v>2</v>
      </c>
      <c r="AQ8" s="398">
        <v>3</v>
      </c>
      <c r="AR8" s="398">
        <v>1</v>
      </c>
      <c r="AS8" s="398">
        <v>0</v>
      </c>
      <c r="AT8" s="398">
        <v>8</v>
      </c>
      <c r="AU8" s="398">
        <v>8</v>
      </c>
      <c r="AV8" s="398">
        <v>4</v>
      </c>
      <c r="AW8" s="398"/>
      <c r="AX8" s="397" t="s">
        <v>759</v>
      </c>
      <c r="AY8" s="397" t="s">
        <v>769</v>
      </c>
      <c r="AZ8" s="399"/>
      <c r="BA8" s="398"/>
      <c r="BB8" s="398"/>
      <c r="BC8" s="398"/>
      <c r="BD8" s="398"/>
      <c r="BE8" s="398"/>
      <c r="BF8" s="398"/>
      <c r="BG8" s="399"/>
      <c r="BH8" s="399"/>
      <c r="BI8" s="398"/>
      <c r="BJ8" s="398"/>
      <c r="BK8" s="398"/>
      <c r="BL8" s="398"/>
      <c r="BM8" s="398"/>
      <c r="BN8" s="398"/>
      <c r="BO8" s="398"/>
      <c r="BP8" s="398"/>
      <c r="BQ8" s="398"/>
      <c r="BR8" s="398"/>
      <c r="BS8" s="399"/>
      <c r="BT8" s="402"/>
      <c r="BU8" s="399"/>
      <c r="BV8" s="403"/>
      <c r="BW8" s="404"/>
      <c r="BX8" s="398"/>
      <c r="BY8" s="398"/>
      <c r="BZ8" s="398"/>
      <c r="CA8" s="399"/>
      <c r="CB8" s="405"/>
      <c r="CC8" s="406"/>
      <c r="CD8" s="406"/>
      <c r="CE8" s="398"/>
      <c r="CF8" s="406"/>
      <c r="CG8" s="406"/>
      <c r="CH8" s="406"/>
      <c r="CI8" s="406"/>
      <c r="CJ8" s="406"/>
      <c r="CK8" s="406"/>
      <c r="CL8" s="406"/>
      <c r="CM8" s="399"/>
    </row>
    <row r="9" spans="1:91" x14ac:dyDescent="0.25">
      <c r="A9" s="398">
        <v>6</v>
      </c>
      <c r="B9" s="399" t="s">
        <v>778</v>
      </c>
      <c r="C9" s="399">
        <v>3</v>
      </c>
      <c r="D9" s="398">
        <v>7</v>
      </c>
      <c r="E9" s="400">
        <v>2</v>
      </c>
      <c r="F9" s="401">
        <v>2</v>
      </c>
      <c r="G9" s="401">
        <v>2</v>
      </c>
      <c r="H9" s="401">
        <v>1</v>
      </c>
      <c r="I9" s="401">
        <v>2</v>
      </c>
      <c r="J9" s="398">
        <v>5</v>
      </c>
      <c r="K9" s="398">
        <v>5</v>
      </c>
      <c r="L9" s="398">
        <v>5</v>
      </c>
      <c r="M9" s="144">
        <v>4</v>
      </c>
      <c r="N9" s="144">
        <v>4</v>
      </c>
      <c r="O9" s="144">
        <v>5</v>
      </c>
      <c r="P9" s="144">
        <v>5</v>
      </c>
      <c r="Q9" s="398">
        <v>5</v>
      </c>
      <c r="R9" s="398">
        <v>4</v>
      </c>
      <c r="S9" s="398">
        <v>4</v>
      </c>
      <c r="T9" s="398">
        <v>5</v>
      </c>
      <c r="U9" s="398">
        <v>5</v>
      </c>
      <c r="V9" s="400" t="s">
        <v>788</v>
      </c>
      <c r="W9" s="400" t="s">
        <v>796</v>
      </c>
      <c r="X9" s="399">
        <v>3</v>
      </c>
      <c r="Y9" s="398">
        <v>0</v>
      </c>
      <c r="Z9" s="398">
        <v>0</v>
      </c>
      <c r="AA9" s="398">
        <v>5</v>
      </c>
      <c r="AB9" s="398">
        <v>11</v>
      </c>
      <c r="AC9" s="398"/>
      <c r="AD9" s="399">
        <v>2</v>
      </c>
      <c r="AE9" s="399">
        <v>1</v>
      </c>
      <c r="AF9" s="398">
        <v>1</v>
      </c>
      <c r="AG9" s="407">
        <v>2</v>
      </c>
      <c r="AH9" s="407">
        <v>2</v>
      </c>
      <c r="AI9" s="407">
        <v>1</v>
      </c>
      <c r="AJ9" s="407">
        <v>2</v>
      </c>
      <c r="AK9" s="407">
        <v>2</v>
      </c>
      <c r="AL9" s="398"/>
      <c r="AM9" s="400">
        <v>4</v>
      </c>
      <c r="AN9" s="399">
        <v>4</v>
      </c>
      <c r="AO9" s="399">
        <v>1</v>
      </c>
      <c r="AP9" s="398">
        <v>6</v>
      </c>
      <c r="AQ9" s="398">
        <v>2</v>
      </c>
      <c r="AR9" s="398">
        <v>3</v>
      </c>
      <c r="AS9" s="398">
        <v>5</v>
      </c>
      <c r="AT9" s="398">
        <v>4</v>
      </c>
      <c r="AU9" s="398">
        <v>7</v>
      </c>
      <c r="AV9" s="398">
        <v>8</v>
      </c>
      <c r="AW9" s="398"/>
      <c r="AX9" s="397"/>
      <c r="AY9" s="397"/>
      <c r="AZ9" s="399"/>
      <c r="BA9" s="398"/>
      <c r="BB9" s="398"/>
      <c r="BC9" s="398"/>
      <c r="BD9" s="398"/>
      <c r="BE9" s="398"/>
      <c r="BF9" s="398"/>
      <c r="BG9" s="399"/>
      <c r="BH9" s="399"/>
      <c r="BI9" s="398"/>
      <c r="BJ9" s="398"/>
      <c r="BK9" s="398"/>
      <c r="BL9" s="398"/>
      <c r="BM9" s="398"/>
      <c r="BN9" s="398"/>
      <c r="BO9" s="398"/>
      <c r="BP9" s="398"/>
      <c r="BQ9" s="398"/>
      <c r="BR9" s="398"/>
      <c r="BS9" s="399"/>
      <c r="BT9" s="402"/>
      <c r="BU9" s="399"/>
      <c r="BV9" s="403"/>
      <c r="BW9" s="404"/>
      <c r="BX9" s="398"/>
      <c r="BY9" s="398"/>
      <c r="BZ9" s="398"/>
      <c r="CA9" s="399"/>
      <c r="CB9" s="405"/>
      <c r="CC9" s="406"/>
      <c r="CD9" s="406"/>
      <c r="CE9" s="398"/>
      <c r="CF9" s="406"/>
      <c r="CG9" s="406"/>
      <c r="CH9" s="406"/>
      <c r="CI9" s="406"/>
      <c r="CJ9" s="406"/>
      <c r="CK9" s="406"/>
      <c r="CL9" s="406"/>
      <c r="CM9" s="399"/>
    </row>
    <row r="10" spans="1:91" x14ac:dyDescent="0.25">
      <c r="A10" s="398">
        <v>7</v>
      </c>
      <c r="B10" s="399" t="s">
        <v>779</v>
      </c>
      <c r="C10" s="399">
        <v>9</v>
      </c>
      <c r="D10" s="398">
        <v>18</v>
      </c>
      <c r="E10" s="400">
        <v>2</v>
      </c>
      <c r="F10" s="401">
        <v>1</v>
      </c>
      <c r="G10" s="401">
        <v>1</v>
      </c>
      <c r="H10" s="401">
        <v>1</v>
      </c>
      <c r="I10" s="401">
        <v>1</v>
      </c>
      <c r="J10" s="398">
        <v>5</v>
      </c>
      <c r="K10" s="398">
        <v>5</v>
      </c>
      <c r="L10" s="398">
        <v>5</v>
      </c>
      <c r="M10" s="144">
        <v>5</v>
      </c>
      <c r="N10" s="144">
        <v>4</v>
      </c>
      <c r="O10" s="144">
        <v>5</v>
      </c>
      <c r="P10" s="144">
        <v>5</v>
      </c>
      <c r="Q10" s="398">
        <v>5</v>
      </c>
      <c r="R10" s="398">
        <v>4</v>
      </c>
      <c r="S10" s="398">
        <v>4</v>
      </c>
      <c r="T10" s="398">
        <v>5</v>
      </c>
      <c r="U10" s="398">
        <v>5</v>
      </c>
      <c r="V10" s="400" t="s">
        <v>789</v>
      </c>
      <c r="W10" s="400" t="s">
        <v>797</v>
      </c>
      <c r="X10" s="399">
        <v>1</v>
      </c>
      <c r="Y10" s="398">
        <v>6</v>
      </c>
      <c r="Z10" s="398">
        <v>11</v>
      </c>
      <c r="AA10" s="398">
        <v>3</v>
      </c>
      <c r="AB10" s="398">
        <v>11</v>
      </c>
      <c r="AC10" s="398"/>
      <c r="AD10" s="399">
        <v>1</v>
      </c>
      <c r="AE10" s="399">
        <v>2</v>
      </c>
      <c r="AF10" s="398">
        <v>1</v>
      </c>
      <c r="AG10" s="407">
        <v>2</v>
      </c>
      <c r="AH10" s="407">
        <v>2</v>
      </c>
      <c r="AI10" s="407">
        <v>2</v>
      </c>
      <c r="AJ10" s="407">
        <v>1</v>
      </c>
      <c r="AK10" s="407">
        <v>2</v>
      </c>
      <c r="AL10" s="398"/>
      <c r="AM10" s="400">
        <v>3</v>
      </c>
      <c r="AN10" s="399">
        <v>5</v>
      </c>
      <c r="AO10" s="399">
        <v>1</v>
      </c>
      <c r="AP10" s="398">
        <v>0</v>
      </c>
      <c r="AQ10" s="398">
        <v>3</v>
      </c>
      <c r="AR10" s="398">
        <v>8</v>
      </c>
      <c r="AS10" s="398">
        <v>8</v>
      </c>
      <c r="AT10" s="398">
        <v>3</v>
      </c>
      <c r="AU10" s="398">
        <v>1</v>
      </c>
      <c r="AV10" s="398">
        <v>0</v>
      </c>
      <c r="AW10" s="398"/>
      <c r="AX10" s="397"/>
      <c r="AY10" s="397"/>
      <c r="AZ10" s="399"/>
      <c r="BA10" s="398"/>
      <c r="BB10" s="398"/>
      <c r="BC10" s="398"/>
      <c r="BD10" s="398"/>
      <c r="BE10" s="398"/>
      <c r="BF10" s="398"/>
      <c r="BG10" s="399"/>
      <c r="BH10" s="399"/>
      <c r="BI10" s="398"/>
      <c r="BJ10" s="398"/>
      <c r="BK10" s="398"/>
      <c r="BL10" s="398"/>
      <c r="BM10" s="398"/>
      <c r="BN10" s="398"/>
      <c r="BO10" s="398"/>
      <c r="BP10" s="398"/>
      <c r="BQ10" s="398"/>
      <c r="BR10" s="398"/>
      <c r="BS10" s="399"/>
      <c r="BT10" s="402"/>
      <c r="BU10" s="399"/>
      <c r="BV10" s="403"/>
      <c r="BW10" s="404"/>
      <c r="BX10" s="398"/>
      <c r="BY10" s="398"/>
      <c r="BZ10" s="398"/>
      <c r="CA10" s="399"/>
      <c r="CB10" s="405"/>
      <c r="CC10" s="406"/>
      <c r="CD10" s="406"/>
      <c r="CE10" s="398"/>
      <c r="CF10" s="406"/>
      <c r="CG10" s="406"/>
      <c r="CH10" s="406"/>
      <c r="CI10" s="406"/>
      <c r="CJ10" s="406"/>
      <c r="CK10" s="406"/>
      <c r="CL10" s="406"/>
      <c r="CM10" s="399"/>
    </row>
    <row r="11" spans="1:91" x14ac:dyDescent="0.25">
      <c r="A11" s="398">
        <v>8</v>
      </c>
      <c r="B11" s="399" t="s">
        <v>775</v>
      </c>
      <c r="C11" s="399">
        <v>2</v>
      </c>
      <c r="D11" s="398">
        <v>2</v>
      </c>
      <c r="E11" s="400">
        <v>2</v>
      </c>
      <c r="F11" s="401">
        <v>2</v>
      </c>
      <c r="G11" s="401">
        <v>2</v>
      </c>
      <c r="H11" s="401">
        <v>1</v>
      </c>
      <c r="I11" s="401">
        <v>2</v>
      </c>
      <c r="J11" s="398">
        <v>4</v>
      </c>
      <c r="K11" s="398">
        <v>4</v>
      </c>
      <c r="L11" s="398">
        <v>4</v>
      </c>
      <c r="M11" s="144">
        <v>4</v>
      </c>
      <c r="N11" s="144">
        <v>3</v>
      </c>
      <c r="O11" s="144">
        <v>3</v>
      </c>
      <c r="P11" s="144">
        <v>4</v>
      </c>
      <c r="Q11" s="398">
        <v>5</v>
      </c>
      <c r="R11" s="398">
        <v>3</v>
      </c>
      <c r="S11" s="398">
        <v>4</v>
      </c>
      <c r="T11" s="398">
        <v>5</v>
      </c>
      <c r="U11" s="398">
        <v>5</v>
      </c>
      <c r="V11" s="400"/>
      <c r="W11" s="400" t="s">
        <v>798</v>
      </c>
      <c r="X11" s="399">
        <v>4</v>
      </c>
      <c r="Y11" s="398">
        <v>6</v>
      </c>
      <c r="Z11" s="398">
        <v>11</v>
      </c>
      <c r="AA11" s="398">
        <v>10</v>
      </c>
      <c r="AB11" s="398">
        <v>11</v>
      </c>
      <c r="AC11" s="398"/>
      <c r="AD11" s="399">
        <v>1</v>
      </c>
      <c r="AE11" s="399">
        <v>2</v>
      </c>
      <c r="AF11" s="398">
        <v>1</v>
      </c>
      <c r="AG11" s="407">
        <v>2</v>
      </c>
      <c r="AH11" s="407">
        <v>2</v>
      </c>
      <c r="AI11" s="407">
        <v>1</v>
      </c>
      <c r="AJ11" s="407">
        <v>1</v>
      </c>
      <c r="AK11" s="407">
        <v>2</v>
      </c>
      <c r="AL11" s="398"/>
      <c r="AM11" s="400">
        <v>2</v>
      </c>
      <c r="AN11" s="399">
        <v>1</v>
      </c>
      <c r="AO11" s="399">
        <v>1</v>
      </c>
      <c r="AP11" s="398">
        <v>0</v>
      </c>
      <c r="AQ11" s="398">
        <v>3</v>
      </c>
      <c r="AR11" s="398">
        <v>8</v>
      </c>
      <c r="AS11" s="398">
        <v>8</v>
      </c>
      <c r="AT11" s="398">
        <v>3</v>
      </c>
      <c r="AU11" s="398">
        <v>1</v>
      </c>
      <c r="AV11" s="398">
        <v>0</v>
      </c>
      <c r="AW11" s="398"/>
      <c r="AX11" s="397" t="s">
        <v>807</v>
      </c>
      <c r="AY11" s="397"/>
      <c r="AZ11" s="399"/>
      <c r="BA11" s="398"/>
      <c r="BB11" s="398"/>
      <c r="BC11" s="398"/>
      <c r="BD11" s="398"/>
      <c r="BE11" s="398"/>
      <c r="BF11" s="398"/>
      <c r="BG11" s="399"/>
      <c r="BH11" s="399"/>
      <c r="BI11" s="398"/>
      <c r="BJ11" s="398"/>
      <c r="BK11" s="398"/>
      <c r="BL11" s="398"/>
      <c r="BM11" s="398"/>
      <c r="BN11" s="398"/>
      <c r="BO11" s="398"/>
      <c r="BP11" s="398"/>
      <c r="BQ11" s="398"/>
      <c r="BR11" s="398"/>
      <c r="BS11" s="399"/>
      <c r="BT11" s="402"/>
      <c r="BU11" s="399"/>
      <c r="BV11" s="403"/>
      <c r="BW11" s="404"/>
      <c r="BX11" s="398"/>
      <c r="BY11" s="398"/>
      <c r="BZ11" s="398"/>
      <c r="CA11" s="399"/>
      <c r="CB11" s="405"/>
      <c r="CC11" s="406"/>
      <c r="CD11" s="406"/>
      <c r="CE11" s="398"/>
      <c r="CF11" s="406"/>
      <c r="CG11" s="406"/>
      <c r="CH11" s="406"/>
      <c r="CI11" s="406"/>
      <c r="CJ11" s="406"/>
      <c r="CK11" s="406"/>
      <c r="CL11" s="406"/>
      <c r="CM11" s="399"/>
    </row>
    <row r="12" spans="1:91" x14ac:dyDescent="0.25">
      <c r="A12" s="398">
        <v>9</v>
      </c>
      <c r="B12" s="399" t="s">
        <v>771</v>
      </c>
      <c r="C12" s="399">
        <v>3</v>
      </c>
      <c r="D12" s="398">
        <v>7</v>
      </c>
      <c r="E12" s="400">
        <v>2</v>
      </c>
      <c r="F12" s="401">
        <v>2</v>
      </c>
      <c r="G12" s="401">
        <v>1</v>
      </c>
      <c r="H12" s="401">
        <v>2</v>
      </c>
      <c r="I12" s="401">
        <v>1</v>
      </c>
      <c r="J12" s="398">
        <v>4</v>
      </c>
      <c r="K12" s="398">
        <v>4</v>
      </c>
      <c r="L12" s="398">
        <v>5</v>
      </c>
      <c r="M12" s="144">
        <v>4</v>
      </c>
      <c r="N12" s="144">
        <v>4</v>
      </c>
      <c r="O12" s="144">
        <v>4</v>
      </c>
      <c r="P12" s="144">
        <v>4</v>
      </c>
      <c r="Q12" s="398">
        <v>3</v>
      </c>
      <c r="R12" s="398">
        <v>3</v>
      </c>
      <c r="S12" s="398">
        <v>3</v>
      </c>
      <c r="T12" s="398">
        <v>4</v>
      </c>
      <c r="U12" s="398">
        <v>4</v>
      </c>
      <c r="V12" s="400" t="s">
        <v>78</v>
      </c>
      <c r="W12" s="400" t="s">
        <v>801</v>
      </c>
      <c r="X12" s="399">
        <v>6</v>
      </c>
      <c r="Y12" s="398">
        <v>0</v>
      </c>
      <c r="Z12" s="398">
        <v>0</v>
      </c>
      <c r="AA12" s="398">
        <v>0</v>
      </c>
      <c r="AB12" s="398">
        <v>0</v>
      </c>
      <c r="AC12" s="398"/>
      <c r="AD12" s="399">
        <v>1</v>
      </c>
      <c r="AE12" s="399">
        <v>2</v>
      </c>
      <c r="AF12" s="398">
        <v>1</v>
      </c>
      <c r="AG12" s="407">
        <v>2</v>
      </c>
      <c r="AH12" s="407">
        <v>2</v>
      </c>
      <c r="AI12" s="407">
        <v>1</v>
      </c>
      <c r="AJ12" s="407">
        <v>2</v>
      </c>
      <c r="AK12" s="407">
        <v>2</v>
      </c>
      <c r="AL12" s="398"/>
      <c r="AM12" s="400">
        <v>2</v>
      </c>
      <c r="AN12" s="399">
        <v>1</v>
      </c>
      <c r="AO12" s="399">
        <v>1</v>
      </c>
      <c r="AP12" s="398">
        <v>0</v>
      </c>
      <c r="AQ12" s="398">
        <v>3</v>
      </c>
      <c r="AR12" s="398">
        <v>8</v>
      </c>
      <c r="AS12" s="398">
        <v>8</v>
      </c>
      <c r="AT12" s="398">
        <v>3</v>
      </c>
      <c r="AU12" s="398">
        <v>1</v>
      </c>
      <c r="AV12" s="398">
        <v>0</v>
      </c>
      <c r="AW12" s="398"/>
      <c r="AX12" s="397" t="s">
        <v>808</v>
      </c>
      <c r="AY12" s="397"/>
      <c r="AZ12" s="399"/>
      <c r="BA12" s="398"/>
      <c r="BB12" s="398"/>
      <c r="BC12" s="398"/>
      <c r="BD12" s="398"/>
      <c r="BE12" s="398"/>
      <c r="BF12" s="398"/>
      <c r="BG12" s="399"/>
      <c r="BH12" s="399"/>
      <c r="BI12" s="398"/>
      <c r="BJ12" s="398"/>
      <c r="BK12" s="398"/>
      <c r="BL12" s="398"/>
      <c r="BM12" s="398"/>
      <c r="BN12" s="398"/>
      <c r="BO12" s="398"/>
      <c r="BP12" s="398"/>
      <c r="BQ12" s="398"/>
      <c r="BR12" s="398"/>
      <c r="BS12" s="399"/>
      <c r="BT12" s="402"/>
      <c r="BU12" s="399"/>
      <c r="BV12" s="403"/>
      <c r="BW12" s="404"/>
      <c r="BX12" s="398"/>
      <c r="BY12" s="398"/>
      <c r="BZ12" s="398"/>
      <c r="CA12" s="399"/>
      <c r="CB12" s="405"/>
      <c r="CC12" s="406"/>
      <c r="CD12" s="406"/>
      <c r="CE12" s="398"/>
      <c r="CF12" s="406"/>
      <c r="CG12" s="406"/>
      <c r="CH12" s="406"/>
      <c r="CI12" s="406"/>
      <c r="CJ12" s="406"/>
      <c r="CK12" s="406"/>
      <c r="CL12" s="406"/>
      <c r="CM12" s="399"/>
    </row>
    <row r="13" spans="1:91" x14ac:dyDescent="0.25">
      <c r="A13" s="398">
        <v>10</v>
      </c>
      <c r="B13" s="399" t="s">
        <v>780</v>
      </c>
      <c r="C13" s="399">
        <v>1</v>
      </c>
      <c r="D13" s="398">
        <v>1</v>
      </c>
      <c r="E13" s="400">
        <v>2</v>
      </c>
      <c r="F13" s="401">
        <v>1</v>
      </c>
      <c r="G13" s="401">
        <v>2</v>
      </c>
      <c r="H13" s="401">
        <v>2</v>
      </c>
      <c r="I13" s="401">
        <v>2</v>
      </c>
      <c r="J13" s="398">
        <v>5</v>
      </c>
      <c r="K13" s="398">
        <v>4</v>
      </c>
      <c r="L13" s="398">
        <v>5</v>
      </c>
      <c r="M13" s="144">
        <v>4</v>
      </c>
      <c r="N13" s="144">
        <v>4</v>
      </c>
      <c r="O13" s="144">
        <v>5</v>
      </c>
      <c r="P13" s="144">
        <v>5</v>
      </c>
      <c r="Q13" s="398">
        <v>4</v>
      </c>
      <c r="R13" s="398">
        <v>4</v>
      </c>
      <c r="S13" s="398">
        <v>4</v>
      </c>
      <c r="T13" s="398">
        <v>5</v>
      </c>
      <c r="U13" s="398">
        <v>5</v>
      </c>
      <c r="V13" s="400" t="s">
        <v>790</v>
      </c>
      <c r="W13" s="400" t="s">
        <v>585</v>
      </c>
      <c r="X13" s="399">
        <v>2</v>
      </c>
      <c r="Y13" s="398">
        <v>6</v>
      </c>
      <c r="Z13" s="398">
        <v>0</v>
      </c>
      <c r="AA13" s="398">
        <v>11</v>
      </c>
      <c r="AB13" s="398">
        <v>17</v>
      </c>
      <c r="AC13" s="398"/>
      <c r="AD13" s="399">
        <v>1</v>
      </c>
      <c r="AE13" s="399">
        <v>1</v>
      </c>
      <c r="AF13" s="398">
        <v>1</v>
      </c>
      <c r="AG13" s="407">
        <v>2</v>
      </c>
      <c r="AH13" s="407">
        <v>2</v>
      </c>
      <c r="AI13" s="407">
        <v>2</v>
      </c>
      <c r="AJ13" s="407">
        <v>2</v>
      </c>
      <c r="AK13" s="407">
        <v>2</v>
      </c>
      <c r="AL13" s="398"/>
      <c r="AM13" s="400">
        <v>6</v>
      </c>
      <c r="AN13" s="399">
        <v>6</v>
      </c>
      <c r="AO13" s="399">
        <v>1</v>
      </c>
      <c r="AP13" s="398">
        <v>0</v>
      </c>
      <c r="AQ13" s="398">
        <v>3</v>
      </c>
      <c r="AR13" s="398">
        <v>8</v>
      </c>
      <c r="AS13" s="398">
        <v>8</v>
      </c>
      <c r="AT13" s="398">
        <v>3</v>
      </c>
      <c r="AU13" s="398">
        <v>1</v>
      </c>
      <c r="AV13" s="398">
        <v>0</v>
      </c>
      <c r="AW13" s="398"/>
      <c r="AX13" s="397"/>
      <c r="AY13" s="397"/>
      <c r="AZ13" s="399"/>
      <c r="BA13" s="398"/>
      <c r="BB13" s="398"/>
      <c r="BC13" s="398"/>
      <c r="BD13" s="398"/>
      <c r="BE13" s="398"/>
      <c r="BF13" s="398"/>
      <c r="BG13" s="399"/>
      <c r="BH13" s="399"/>
      <c r="BI13" s="398"/>
      <c r="BJ13" s="398"/>
      <c r="BK13" s="398"/>
      <c r="BL13" s="398"/>
      <c r="BM13" s="398"/>
      <c r="BN13" s="398"/>
      <c r="BO13" s="398"/>
      <c r="BP13" s="398"/>
      <c r="BQ13" s="398"/>
      <c r="BR13" s="398"/>
      <c r="BS13" s="399"/>
      <c r="BT13" s="402"/>
      <c r="BU13" s="399"/>
      <c r="BV13" s="403"/>
      <c r="BW13" s="404"/>
      <c r="BX13" s="398"/>
      <c r="BY13" s="398"/>
      <c r="BZ13" s="398"/>
      <c r="CA13" s="399"/>
      <c r="CB13" s="405"/>
      <c r="CC13" s="406"/>
      <c r="CD13" s="406"/>
      <c r="CE13" s="398"/>
      <c r="CF13" s="406"/>
      <c r="CG13" s="406"/>
      <c r="CH13" s="406"/>
      <c r="CI13" s="406"/>
      <c r="CJ13" s="406"/>
      <c r="CK13" s="406"/>
      <c r="CL13" s="406"/>
      <c r="CM13" s="399"/>
    </row>
    <row r="14" spans="1:91" x14ac:dyDescent="0.25">
      <c r="A14" s="398">
        <v>11</v>
      </c>
      <c r="B14" s="399" t="s">
        <v>771</v>
      </c>
      <c r="C14" s="399">
        <v>8</v>
      </c>
      <c r="D14" s="398">
        <v>8</v>
      </c>
      <c r="E14" s="400">
        <v>2</v>
      </c>
      <c r="F14" s="401">
        <v>2</v>
      </c>
      <c r="G14" s="401">
        <v>2</v>
      </c>
      <c r="H14" s="401">
        <v>1</v>
      </c>
      <c r="I14" s="401">
        <v>2</v>
      </c>
      <c r="J14" s="398">
        <v>5</v>
      </c>
      <c r="K14" s="398">
        <v>3</v>
      </c>
      <c r="L14" s="398">
        <v>3</v>
      </c>
      <c r="M14" s="144">
        <v>5</v>
      </c>
      <c r="N14" s="144">
        <v>5</v>
      </c>
      <c r="O14" s="144">
        <v>5</v>
      </c>
      <c r="P14" s="144">
        <v>5</v>
      </c>
      <c r="Q14" s="398">
        <v>5</v>
      </c>
      <c r="R14" s="398">
        <v>5</v>
      </c>
      <c r="S14" s="398">
        <v>5</v>
      </c>
      <c r="T14" s="398">
        <v>5</v>
      </c>
      <c r="U14" s="398">
        <v>5</v>
      </c>
      <c r="V14" s="400" t="s">
        <v>791</v>
      </c>
      <c r="W14" s="400" t="s">
        <v>586</v>
      </c>
      <c r="X14" s="399">
        <v>2</v>
      </c>
      <c r="Y14" s="398">
        <v>0</v>
      </c>
      <c r="Z14" s="398">
        <v>0</v>
      </c>
      <c r="AA14" s="398">
        <v>11</v>
      </c>
      <c r="AB14" s="398">
        <v>0</v>
      </c>
      <c r="AC14" s="398"/>
      <c r="AD14" s="399">
        <v>1</v>
      </c>
      <c r="AE14" s="399">
        <v>2</v>
      </c>
      <c r="AF14" s="398">
        <v>1</v>
      </c>
      <c r="AG14" s="407">
        <v>2</v>
      </c>
      <c r="AH14" s="407">
        <v>2</v>
      </c>
      <c r="AI14" s="407">
        <v>1</v>
      </c>
      <c r="AJ14" s="407">
        <v>1</v>
      </c>
      <c r="AK14" s="407">
        <v>2</v>
      </c>
      <c r="AL14" s="398"/>
      <c r="AM14" s="400">
        <v>2</v>
      </c>
      <c r="AN14" s="399">
        <v>2</v>
      </c>
      <c r="AO14" s="399">
        <v>1</v>
      </c>
      <c r="AP14" s="398">
        <v>0</v>
      </c>
      <c r="AQ14" s="398">
        <v>3</v>
      </c>
      <c r="AR14" s="398">
        <v>8</v>
      </c>
      <c r="AS14" s="398">
        <v>8</v>
      </c>
      <c r="AT14" s="398">
        <v>3</v>
      </c>
      <c r="AU14" s="398">
        <v>1</v>
      </c>
      <c r="AV14" s="398">
        <v>0</v>
      </c>
      <c r="AW14" s="398"/>
      <c r="AX14" s="397"/>
      <c r="AY14" s="397"/>
      <c r="AZ14" s="399"/>
      <c r="BA14" s="398"/>
      <c r="BB14" s="398"/>
      <c r="BC14" s="398"/>
      <c r="BD14" s="398"/>
      <c r="BE14" s="398"/>
      <c r="BF14" s="398"/>
      <c r="BG14" s="399"/>
      <c r="BH14" s="399"/>
      <c r="BI14" s="398"/>
      <c r="BJ14" s="398"/>
      <c r="BK14" s="398"/>
      <c r="BL14" s="398"/>
      <c r="BM14" s="398"/>
      <c r="BN14" s="398"/>
      <c r="BO14" s="398"/>
      <c r="BP14" s="398"/>
      <c r="BQ14" s="398"/>
      <c r="BR14" s="398"/>
      <c r="BS14" s="399"/>
      <c r="BT14" s="402"/>
      <c r="BU14" s="399"/>
      <c r="BV14" s="403"/>
      <c r="BW14" s="404"/>
      <c r="BX14" s="398"/>
      <c r="BY14" s="398"/>
      <c r="BZ14" s="398"/>
      <c r="CA14" s="399"/>
      <c r="CB14" s="405"/>
      <c r="CC14" s="406"/>
      <c r="CD14" s="406"/>
      <c r="CE14" s="398"/>
      <c r="CF14" s="406"/>
      <c r="CG14" s="406"/>
      <c r="CH14" s="406"/>
      <c r="CI14" s="406"/>
      <c r="CJ14" s="406"/>
      <c r="CK14" s="406"/>
      <c r="CL14" s="406"/>
      <c r="CM14" s="399"/>
    </row>
    <row r="15" spans="1:91" x14ac:dyDescent="0.25">
      <c r="A15" s="398">
        <v>12</v>
      </c>
      <c r="B15" s="399" t="s">
        <v>781</v>
      </c>
      <c r="C15" s="399">
        <v>3</v>
      </c>
      <c r="D15" s="398">
        <v>6</v>
      </c>
      <c r="E15" s="400">
        <v>2</v>
      </c>
      <c r="F15" s="401">
        <v>1</v>
      </c>
      <c r="G15" s="401">
        <v>2</v>
      </c>
      <c r="H15" s="401">
        <v>2</v>
      </c>
      <c r="I15" s="401">
        <v>2</v>
      </c>
      <c r="J15" s="398">
        <v>5</v>
      </c>
      <c r="K15" s="398">
        <v>4</v>
      </c>
      <c r="L15" s="398">
        <v>5</v>
      </c>
      <c r="M15" s="144">
        <v>5</v>
      </c>
      <c r="N15" s="144">
        <v>5</v>
      </c>
      <c r="O15" s="144">
        <v>5</v>
      </c>
      <c r="P15" s="144">
        <v>4</v>
      </c>
      <c r="Q15" s="398">
        <v>4</v>
      </c>
      <c r="R15" s="398">
        <v>4</v>
      </c>
      <c r="S15" s="398">
        <v>4</v>
      </c>
      <c r="T15" s="398">
        <v>5</v>
      </c>
      <c r="U15" s="398">
        <v>5</v>
      </c>
      <c r="V15" s="400" t="s">
        <v>78</v>
      </c>
      <c r="W15" s="400"/>
      <c r="X15" s="399">
        <v>3</v>
      </c>
      <c r="Y15" s="398">
        <v>17</v>
      </c>
      <c r="Z15" s="398">
        <v>19</v>
      </c>
      <c r="AA15" s="398">
        <v>11</v>
      </c>
      <c r="AB15" s="398">
        <v>0</v>
      </c>
      <c r="AC15" s="398"/>
      <c r="AD15" s="399">
        <v>2</v>
      </c>
      <c r="AE15" s="399">
        <v>1</v>
      </c>
      <c r="AF15" s="398">
        <v>2</v>
      </c>
      <c r="AG15" s="407">
        <v>2</v>
      </c>
      <c r="AH15" s="407">
        <v>2</v>
      </c>
      <c r="AI15" s="407">
        <v>1</v>
      </c>
      <c r="AJ15" s="407">
        <v>2</v>
      </c>
      <c r="AK15" s="407">
        <v>2</v>
      </c>
      <c r="AL15" s="398"/>
      <c r="AM15" s="400">
        <v>5</v>
      </c>
      <c r="AN15" s="399">
        <v>4</v>
      </c>
      <c r="AO15" s="399">
        <v>1</v>
      </c>
      <c r="AP15" s="398">
        <v>0</v>
      </c>
      <c r="AQ15" s="398">
        <v>0</v>
      </c>
      <c r="AR15" s="398">
        <v>3</v>
      </c>
      <c r="AS15" s="398">
        <v>4</v>
      </c>
      <c r="AT15" s="398">
        <v>3</v>
      </c>
      <c r="AU15" s="398">
        <v>0</v>
      </c>
      <c r="AV15" s="398">
        <v>0</v>
      </c>
      <c r="AW15" s="398"/>
      <c r="AX15" s="397"/>
      <c r="AY15" s="397"/>
      <c r="AZ15" s="399">
        <v>0</v>
      </c>
      <c r="BA15" s="398">
        <v>0</v>
      </c>
      <c r="BB15" s="398">
        <v>0</v>
      </c>
      <c r="BC15" s="398">
        <v>0</v>
      </c>
      <c r="BD15" s="398">
        <v>5</v>
      </c>
      <c r="BE15" s="398">
        <v>0</v>
      </c>
      <c r="BF15" s="398">
        <v>0</v>
      </c>
      <c r="BG15" s="399">
        <v>27</v>
      </c>
      <c r="BH15" s="399"/>
      <c r="BI15" s="398"/>
      <c r="BJ15" s="398"/>
      <c r="BK15" s="398"/>
      <c r="BL15" s="398"/>
      <c r="BM15" s="398"/>
      <c r="BN15" s="398"/>
      <c r="BO15" s="398"/>
      <c r="BP15" s="398"/>
      <c r="BQ15" s="398"/>
      <c r="BR15" s="398"/>
      <c r="BS15" s="399"/>
      <c r="BT15" s="402"/>
      <c r="BU15" s="399"/>
      <c r="BV15" s="403"/>
      <c r="BW15" s="404"/>
      <c r="BX15" s="398"/>
      <c r="BY15" s="398"/>
      <c r="BZ15" s="398"/>
      <c r="CA15" s="399">
        <v>5</v>
      </c>
      <c r="CB15" s="405">
        <v>275000</v>
      </c>
      <c r="CC15" s="406">
        <v>0.78</v>
      </c>
      <c r="CD15" s="406"/>
      <c r="CE15" s="398"/>
      <c r="CF15" s="406"/>
      <c r="CG15" s="406"/>
      <c r="CH15" s="406"/>
      <c r="CI15" s="406"/>
      <c r="CJ15" s="406"/>
      <c r="CK15" s="406"/>
      <c r="CL15" s="406"/>
      <c r="CM15" s="399"/>
    </row>
    <row r="16" spans="1:91" x14ac:dyDescent="0.25">
      <c r="A16" s="398">
        <v>13</v>
      </c>
      <c r="B16" s="399" t="s">
        <v>782</v>
      </c>
      <c r="C16" s="399">
        <v>1</v>
      </c>
      <c r="D16" s="398">
        <v>2</v>
      </c>
      <c r="E16" s="400">
        <v>2</v>
      </c>
      <c r="F16" s="401">
        <v>1</v>
      </c>
      <c r="G16" s="401">
        <v>2</v>
      </c>
      <c r="H16" s="401">
        <v>2</v>
      </c>
      <c r="I16" s="401">
        <v>2</v>
      </c>
      <c r="J16" s="398">
        <v>5</v>
      </c>
      <c r="K16" s="398">
        <v>4</v>
      </c>
      <c r="L16" s="398">
        <v>4</v>
      </c>
      <c r="M16" s="144">
        <v>4</v>
      </c>
      <c r="N16" s="144">
        <v>4</v>
      </c>
      <c r="O16" s="144">
        <v>2</v>
      </c>
      <c r="P16" s="144">
        <v>3</v>
      </c>
      <c r="Q16" s="398">
        <v>4</v>
      </c>
      <c r="R16" s="398">
        <v>2</v>
      </c>
      <c r="S16" s="398">
        <v>2</v>
      </c>
      <c r="T16" s="398">
        <v>3</v>
      </c>
      <c r="U16" s="398">
        <v>4</v>
      </c>
      <c r="V16" s="400"/>
      <c r="W16" s="400" t="s">
        <v>802</v>
      </c>
      <c r="X16" s="399">
        <v>2</v>
      </c>
      <c r="Y16" s="398">
        <v>11</v>
      </c>
      <c r="Z16" s="398">
        <v>18</v>
      </c>
      <c r="AA16" s="398">
        <v>8</v>
      </c>
      <c r="AB16" s="398">
        <v>17</v>
      </c>
      <c r="AC16" s="398"/>
      <c r="AD16" s="399">
        <v>1</v>
      </c>
      <c r="AE16" s="399">
        <v>1</v>
      </c>
      <c r="AF16" s="398">
        <v>1</v>
      </c>
      <c r="AG16" s="407">
        <v>2</v>
      </c>
      <c r="AH16" s="407">
        <v>2</v>
      </c>
      <c r="AI16" s="407">
        <v>1</v>
      </c>
      <c r="AJ16" s="407">
        <v>1</v>
      </c>
      <c r="AK16" s="407">
        <v>2</v>
      </c>
      <c r="AL16" s="398"/>
      <c r="AM16" s="400">
        <v>6</v>
      </c>
      <c r="AN16" s="399">
        <v>4</v>
      </c>
      <c r="AO16" s="399">
        <v>3</v>
      </c>
      <c r="AP16" s="398">
        <v>0</v>
      </c>
      <c r="AQ16" s="398">
        <v>1</v>
      </c>
      <c r="AR16" s="398">
        <v>4</v>
      </c>
      <c r="AS16" s="398">
        <v>0</v>
      </c>
      <c r="AT16" s="398">
        <v>0</v>
      </c>
      <c r="AU16" s="398">
        <v>2</v>
      </c>
      <c r="AV16" s="398">
        <v>0</v>
      </c>
      <c r="AW16" s="398"/>
      <c r="AX16" s="397"/>
      <c r="AY16" s="397"/>
      <c r="AZ16" s="399"/>
      <c r="BA16" s="398"/>
      <c r="BB16" s="398"/>
      <c r="BC16" s="398"/>
      <c r="BD16" s="398"/>
      <c r="BE16" s="398"/>
      <c r="BF16" s="398"/>
      <c r="BG16" s="399"/>
      <c r="BH16" s="399"/>
      <c r="BI16" s="398"/>
      <c r="BJ16" s="398"/>
      <c r="BK16" s="398"/>
      <c r="BL16" s="398"/>
      <c r="BM16" s="398"/>
      <c r="BN16" s="398"/>
      <c r="BO16" s="398"/>
      <c r="BP16" s="398"/>
      <c r="BQ16" s="398"/>
      <c r="BR16" s="398"/>
      <c r="BS16" s="399"/>
      <c r="BT16" s="402"/>
      <c r="BU16" s="399"/>
      <c r="BV16" s="403"/>
      <c r="BW16" s="404"/>
      <c r="BX16" s="398"/>
      <c r="BY16" s="398"/>
      <c r="BZ16" s="398"/>
      <c r="CA16" s="399"/>
      <c r="CB16" s="405"/>
      <c r="CC16" s="406"/>
      <c r="CD16" s="406"/>
      <c r="CE16" s="398"/>
      <c r="CF16" s="406"/>
      <c r="CG16" s="406"/>
      <c r="CH16" s="406"/>
      <c r="CI16" s="406"/>
      <c r="CJ16" s="406"/>
      <c r="CK16" s="406"/>
      <c r="CL16" s="406"/>
      <c r="CM16" s="399"/>
    </row>
    <row r="17" spans="1:91" x14ac:dyDescent="0.25">
      <c r="A17" s="398">
        <v>14</v>
      </c>
      <c r="B17" s="399" t="s">
        <v>772</v>
      </c>
      <c r="C17" s="399">
        <v>8</v>
      </c>
      <c r="D17" s="398">
        <v>8</v>
      </c>
      <c r="E17" s="400">
        <v>2</v>
      </c>
      <c r="F17" s="401">
        <v>2</v>
      </c>
      <c r="G17" s="401">
        <v>2</v>
      </c>
      <c r="H17" s="401">
        <v>1</v>
      </c>
      <c r="I17" s="401">
        <v>2</v>
      </c>
      <c r="J17" s="398">
        <v>5</v>
      </c>
      <c r="K17" s="398">
        <v>5</v>
      </c>
      <c r="L17" s="398">
        <v>3</v>
      </c>
      <c r="M17" s="144">
        <v>5</v>
      </c>
      <c r="N17" s="144">
        <v>4</v>
      </c>
      <c r="O17" s="144">
        <v>4</v>
      </c>
      <c r="P17" s="144">
        <v>5</v>
      </c>
      <c r="Q17" s="398">
        <v>5</v>
      </c>
      <c r="R17" s="398">
        <v>3</v>
      </c>
      <c r="S17" s="398">
        <v>4</v>
      </c>
      <c r="T17" s="398">
        <v>5</v>
      </c>
      <c r="U17" s="398">
        <v>5</v>
      </c>
      <c r="V17" s="400" t="s">
        <v>78</v>
      </c>
      <c r="W17" s="400" t="s">
        <v>800</v>
      </c>
      <c r="X17" s="399">
        <v>1</v>
      </c>
      <c r="Y17" s="398">
        <v>18</v>
      </c>
      <c r="Z17" s="398">
        <v>5</v>
      </c>
      <c r="AA17" s="398">
        <v>11</v>
      </c>
      <c r="AB17" s="398">
        <v>0</v>
      </c>
      <c r="AC17" s="398"/>
      <c r="AD17" s="399">
        <v>1</v>
      </c>
      <c r="AE17" s="399">
        <v>2</v>
      </c>
      <c r="AF17" s="398">
        <v>1</v>
      </c>
      <c r="AG17" s="407">
        <v>2</v>
      </c>
      <c r="AH17" s="407">
        <v>2</v>
      </c>
      <c r="AI17" s="407">
        <v>1</v>
      </c>
      <c r="AJ17" s="407">
        <v>2</v>
      </c>
      <c r="AK17" s="407">
        <v>2</v>
      </c>
      <c r="AL17" s="398"/>
      <c r="AM17" s="400">
        <v>2</v>
      </c>
      <c r="AN17" s="399">
        <v>2</v>
      </c>
      <c r="AO17" s="399">
        <v>1</v>
      </c>
      <c r="AP17" s="398">
        <v>3</v>
      </c>
      <c r="AQ17" s="398">
        <v>0</v>
      </c>
      <c r="AR17" s="398">
        <v>0</v>
      </c>
      <c r="AS17" s="398">
        <v>4</v>
      </c>
      <c r="AT17" s="398">
        <v>3</v>
      </c>
      <c r="AU17" s="398">
        <v>0</v>
      </c>
      <c r="AV17" s="398">
        <v>0</v>
      </c>
      <c r="AW17" s="398"/>
      <c r="AX17" s="397"/>
      <c r="AY17" s="397"/>
      <c r="AZ17" s="399"/>
      <c r="BA17" s="398"/>
      <c r="BB17" s="398"/>
      <c r="BC17" s="398"/>
      <c r="BD17" s="398"/>
      <c r="BE17" s="398"/>
      <c r="BF17" s="398"/>
      <c r="BG17" s="399"/>
      <c r="BH17" s="399"/>
      <c r="BI17" s="398"/>
      <c r="BJ17" s="398"/>
      <c r="BK17" s="398"/>
      <c r="BL17" s="398"/>
      <c r="BM17" s="398"/>
      <c r="BN17" s="398"/>
      <c r="BO17" s="398"/>
      <c r="BP17" s="398"/>
      <c r="BQ17" s="398"/>
      <c r="BR17" s="398"/>
      <c r="BS17" s="399"/>
      <c r="BT17" s="402"/>
      <c r="BU17" s="399"/>
      <c r="BV17" s="403"/>
      <c r="BW17" s="404"/>
      <c r="BX17" s="398"/>
      <c r="BY17" s="398"/>
      <c r="BZ17" s="398"/>
      <c r="CA17" s="399"/>
      <c r="CB17" s="405"/>
      <c r="CC17" s="406"/>
      <c r="CD17" s="406"/>
      <c r="CE17" s="398"/>
      <c r="CF17" s="406"/>
      <c r="CG17" s="406"/>
      <c r="CH17" s="406"/>
      <c r="CI17" s="406"/>
      <c r="CJ17" s="406"/>
      <c r="CK17" s="406"/>
      <c r="CL17" s="406"/>
      <c r="CM17" s="399"/>
    </row>
    <row r="18" spans="1:91" x14ac:dyDescent="0.25">
      <c r="A18" s="398">
        <v>16</v>
      </c>
      <c r="B18" s="399" t="s">
        <v>771</v>
      </c>
      <c r="C18" s="399">
        <v>1</v>
      </c>
      <c r="D18" s="398">
        <v>3</v>
      </c>
      <c r="E18" s="400">
        <v>2</v>
      </c>
      <c r="F18" s="401">
        <v>2</v>
      </c>
      <c r="G18" s="401">
        <v>2</v>
      </c>
      <c r="H18" s="401">
        <v>1</v>
      </c>
      <c r="I18" s="401">
        <v>2</v>
      </c>
      <c r="J18" s="398">
        <v>4</v>
      </c>
      <c r="K18" s="398">
        <v>3</v>
      </c>
      <c r="L18" s="398">
        <v>2</v>
      </c>
      <c r="M18" s="144">
        <v>5</v>
      </c>
      <c r="N18" s="144">
        <v>3</v>
      </c>
      <c r="O18" s="144">
        <v>4</v>
      </c>
      <c r="P18" s="144">
        <v>5</v>
      </c>
      <c r="Q18" s="398">
        <v>5</v>
      </c>
      <c r="R18" s="398">
        <v>3</v>
      </c>
      <c r="S18" s="398">
        <v>3</v>
      </c>
      <c r="T18" s="398">
        <v>4</v>
      </c>
      <c r="U18" s="398">
        <v>4</v>
      </c>
      <c r="V18" s="400"/>
      <c r="W18" s="400"/>
      <c r="X18" s="399">
        <v>2</v>
      </c>
      <c r="Y18" s="398">
        <v>4</v>
      </c>
      <c r="Z18" s="398">
        <v>5</v>
      </c>
      <c r="AA18" s="398">
        <v>6</v>
      </c>
      <c r="AB18" s="398">
        <v>11</v>
      </c>
      <c r="AC18" s="398"/>
      <c r="AD18" s="399">
        <v>2</v>
      </c>
      <c r="AE18" s="399">
        <v>2</v>
      </c>
      <c r="AF18" s="398">
        <v>1</v>
      </c>
      <c r="AG18" s="407">
        <v>2</v>
      </c>
      <c r="AH18" s="407">
        <v>2</v>
      </c>
      <c r="AI18" s="407">
        <v>1</v>
      </c>
      <c r="AJ18" s="407">
        <v>1</v>
      </c>
      <c r="AK18" s="407">
        <v>2</v>
      </c>
      <c r="AL18" s="398"/>
      <c r="AM18" s="400">
        <v>1</v>
      </c>
      <c r="AN18" s="399">
        <v>1</v>
      </c>
      <c r="AO18" s="399">
        <v>0</v>
      </c>
      <c r="AP18" s="398">
        <v>0</v>
      </c>
      <c r="AQ18" s="398">
        <v>2</v>
      </c>
      <c r="AR18" s="398">
        <v>1</v>
      </c>
      <c r="AS18" s="398">
        <v>4</v>
      </c>
      <c r="AT18" s="398">
        <v>0</v>
      </c>
      <c r="AU18" s="398">
        <v>3</v>
      </c>
      <c r="AV18" s="398">
        <v>0</v>
      </c>
      <c r="AW18" s="398"/>
      <c r="AX18" s="397"/>
      <c r="AY18" s="397"/>
      <c r="AZ18" s="399"/>
      <c r="BA18" s="398"/>
      <c r="BB18" s="398"/>
      <c r="BC18" s="398"/>
      <c r="BD18" s="398"/>
      <c r="BE18" s="398"/>
      <c r="BF18" s="398"/>
      <c r="BG18" s="399"/>
      <c r="BH18" s="399"/>
      <c r="BI18" s="398"/>
      <c r="BJ18" s="398"/>
      <c r="BK18" s="398"/>
      <c r="BL18" s="398"/>
      <c r="BM18" s="398"/>
      <c r="BN18" s="398"/>
      <c r="BO18" s="398"/>
      <c r="BP18" s="398"/>
      <c r="BQ18" s="398"/>
      <c r="BR18" s="398"/>
      <c r="BS18" s="399"/>
      <c r="BT18" s="402"/>
      <c r="BU18" s="399"/>
      <c r="BV18" s="403"/>
      <c r="BW18" s="404"/>
      <c r="BX18" s="398"/>
      <c r="BY18" s="398"/>
      <c r="BZ18" s="398"/>
      <c r="CA18" s="399"/>
      <c r="CB18" s="405"/>
      <c r="CC18" s="406"/>
      <c r="CD18" s="406"/>
      <c r="CE18" s="398"/>
      <c r="CF18" s="406"/>
      <c r="CG18" s="406"/>
      <c r="CH18" s="406"/>
      <c r="CI18" s="406"/>
      <c r="CJ18" s="406"/>
      <c r="CK18" s="406"/>
      <c r="CL18" s="406"/>
      <c r="CM18" s="399"/>
    </row>
    <row r="19" spans="1:91" x14ac:dyDescent="0.25">
      <c r="A19" s="398">
        <v>17</v>
      </c>
      <c r="B19" s="399" t="s">
        <v>771</v>
      </c>
      <c r="C19" s="399">
        <v>8</v>
      </c>
      <c r="D19" s="398">
        <v>10</v>
      </c>
      <c r="E19" s="400">
        <v>2</v>
      </c>
      <c r="F19" s="401">
        <v>1</v>
      </c>
      <c r="G19" s="401">
        <v>2</v>
      </c>
      <c r="H19" s="401">
        <v>2</v>
      </c>
      <c r="I19" s="401">
        <v>2</v>
      </c>
      <c r="J19" s="398">
        <v>3</v>
      </c>
      <c r="K19" s="398">
        <v>3</v>
      </c>
      <c r="L19" s="398">
        <v>4</v>
      </c>
      <c r="M19" s="144">
        <v>3</v>
      </c>
      <c r="N19" s="144">
        <v>3</v>
      </c>
      <c r="O19" s="144">
        <v>3</v>
      </c>
      <c r="P19" s="144">
        <v>4</v>
      </c>
      <c r="Q19" s="398">
        <v>4</v>
      </c>
      <c r="R19" s="398">
        <v>4</v>
      </c>
      <c r="S19" s="398">
        <v>4</v>
      </c>
      <c r="T19" s="398">
        <v>4</v>
      </c>
      <c r="U19" s="398">
        <v>3</v>
      </c>
      <c r="V19" s="400" t="s">
        <v>792</v>
      </c>
      <c r="W19" s="400"/>
      <c r="X19" s="399">
        <v>1</v>
      </c>
      <c r="Y19" s="398">
        <v>3</v>
      </c>
      <c r="Z19" s="398">
        <v>10</v>
      </c>
      <c r="AA19" s="398">
        <v>11</v>
      </c>
      <c r="AB19" s="398">
        <v>18</v>
      </c>
      <c r="AC19" s="398"/>
      <c r="AD19" s="399">
        <v>1</v>
      </c>
      <c r="AE19" s="399">
        <v>1</v>
      </c>
      <c r="AF19" s="398">
        <v>2</v>
      </c>
      <c r="AG19" s="407">
        <v>2</v>
      </c>
      <c r="AH19" s="407">
        <v>2</v>
      </c>
      <c r="AI19" s="407">
        <v>1</v>
      </c>
      <c r="AJ19" s="407">
        <v>2</v>
      </c>
      <c r="AK19" s="407">
        <v>2</v>
      </c>
      <c r="AL19" s="398"/>
      <c r="AM19" s="400">
        <v>5</v>
      </c>
      <c r="AN19" s="399">
        <v>5</v>
      </c>
      <c r="AO19" s="399">
        <v>5</v>
      </c>
      <c r="AP19" s="398">
        <v>6</v>
      </c>
      <c r="AQ19" s="398">
        <v>1</v>
      </c>
      <c r="AR19" s="398">
        <v>1</v>
      </c>
      <c r="AS19" s="398">
        <v>4</v>
      </c>
      <c r="AT19" s="398">
        <v>7</v>
      </c>
      <c r="AU19" s="398">
        <v>8</v>
      </c>
      <c r="AV19" s="398">
        <v>1</v>
      </c>
      <c r="AW19" s="398"/>
      <c r="AX19" s="397"/>
      <c r="AY19" s="397"/>
      <c r="AZ19" s="399"/>
      <c r="BA19" s="398"/>
      <c r="BB19" s="398"/>
      <c r="BC19" s="398"/>
      <c r="BD19" s="398"/>
      <c r="BE19" s="398"/>
      <c r="BF19" s="398"/>
      <c r="BG19" s="399"/>
      <c r="BH19" s="399"/>
      <c r="BI19" s="398"/>
      <c r="BJ19" s="398"/>
      <c r="BK19" s="398"/>
      <c r="BL19" s="398"/>
      <c r="BM19" s="398"/>
      <c r="BN19" s="398"/>
      <c r="BO19" s="398"/>
      <c r="BP19" s="398"/>
      <c r="BQ19" s="398"/>
      <c r="BR19" s="398"/>
      <c r="BS19" s="399"/>
      <c r="BT19" s="402"/>
      <c r="BU19" s="399"/>
      <c r="BV19" s="403"/>
      <c r="BW19" s="404"/>
      <c r="BX19" s="398"/>
      <c r="BY19" s="398"/>
      <c r="BZ19" s="398"/>
      <c r="CA19" s="399"/>
      <c r="CB19" s="405"/>
      <c r="CC19" s="406"/>
      <c r="CD19" s="406"/>
      <c r="CE19" s="398"/>
      <c r="CF19" s="406"/>
      <c r="CG19" s="406"/>
      <c r="CH19" s="406"/>
      <c r="CI19" s="406"/>
      <c r="CJ19" s="406"/>
      <c r="CK19" s="406"/>
      <c r="CL19" s="406"/>
      <c r="CM19" s="399"/>
    </row>
    <row r="20" spans="1:91" x14ac:dyDescent="0.25">
      <c r="A20" s="398">
        <v>18</v>
      </c>
      <c r="B20" s="399" t="s">
        <v>783</v>
      </c>
      <c r="C20" s="399">
        <v>15</v>
      </c>
      <c r="D20" s="398">
        <v>15</v>
      </c>
      <c r="E20" s="400">
        <v>1</v>
      </c>
      <c r="F20" s="401">
        <v>2</v>
      </c>
      <c r="G20" s="401">
        <v>2</v>
      </c>
      <c r="H20" s="401">
        <v>2</v>
      </c>
      <c r="I20" s="401">
        <v>2</v>
      </c>
      <c r="J20" s="398">
        <v>5</v>
      </c>
      <c r="K20" s="398">
        <v>5</v>
      </c>
      <c r="L20" s="398">
        <v>5</v>
      </c>
      <c r="M20" s="144">
        <v>4</v>
      </c>
      <c r="N20" s="144">
        <v>4</v>
      </c>
      <c r="O20" s="144">
        <v>4</v>
      </c>
      <c r="P20" s="144">
        <v>5</v>
      </c>
      <c r="Q20" s="398">
        <v>5</v>
      </c>
      <c r="R20" s="398">
        <v>4</v>
      </c>
      <c r="S20" s="398">
        <v>4</v>
      </c>
      <c r="T20" s="398">
        <v>4</v>
      </c>
      <c r="U20" s="398">
        <v>5</v>
      </c>
      <c r="V20" s="400" t="s">
        <v>790</v>
      </c>
      <c r="W20" s="400" t="s">
        <v>799</v>
      </c>
      <c r="X20" s="399">
        <v>4</v>
      </c>
      <c r="Y20" s="398">
        <v>5</v>
      </c>
      <c r="Z20" s="398">
        <v>6</v>
      </c>
      <c r="AA20" s="398">
        <v>11</v>
      </c>
      <c r="AB20" s="398">
        <v>0</v>
      </c>
      <c r="AC20" s="398"/>
      <c r="AD20" s="399">
        <v>1</v>
      </c>
      <c r="AE20" s="399">
        <v>2</v>
      </c>
      <c r="AF20" s="398">
        <v>2</v>
      </c>
      <c r="AG20" s="407">
        <v>1</v>
      </c>
      <c r="AH20" s="407">
        <v>2</v>
      </c>
      <c r="AI20" s="407">
        <v>1</v>
      </c>
      <c r="AJ20" s="407">
        <v>2</v>
      </c>
      <c r="AK20" s="407">
        <v>2</v>
      </c>
      <c r="AL20" s="398"/>
      <c r="AM20" s="400">
        <v>3</v>
      </c>
      <c r="AN20" s="399">
        <v>2</v>
      </c>
      <c r="AO20" s="399">
        <v>1</v>
      </c>
      <c r="AP20" s="398">
        <v>0</v>
      </c>
      <c r="AQ20" s="398">
        <v>3</v>
      </c>
      <c r="AR20" s="398">
        <v>8</v>
      </c>
      <c r="AS20" s="398">
        <v>8</v>
      </c>
      <c r="AT20" s="398">
        <v>3</v>
      </c>
      <c r="AU20" s="398">
        <v>1</v>
      </c>
      <c r="AV20" s="398">
        <v>0</v>
      </c>
      <c r="AW20" s="398"/>
      <c r="AX20" s="397"/>
      <c r="AY20" s="397"/>
      <c r="AZ20" s="399"/>
      <c r="BA20" s="398"/>
      <c r="BB20" s="398"/>
      <c r="BC20" s="398"/>
      <c r="BD20" s="398"/>
      <c r="BE20" s="398"/>
      <c r="BF20" s="398"/>
      <c r="BG20" s="399"/>
      <c r="BH20" s="399"/>
      <c r="BI20" s="398"/>
      <c r="BJ20" s="398"/>
      <c r="BK20" s="398"/>
      <c r="BL20" s="398"/>
      <c r="BM20" s="398"/>
      <c r="BN20" s="398"/>
      <c r="BO20" s="398"/>
      <c r="BP20" s="398"/>
      <c r="BQ20" s="398"/>
      <c r="BR20" s="398"/>
      <c r="BS20" s="399"/>
      <c r="BT20" s="402"/>
      <c r="BU20" s="399"/>
      <c r="BV20" s="403"/>
      <c r="BW20" s="404"/>
      <c r="BX20" s="398"/>
      <c r="BY20" s="398"/>
      <c r="BZ20" s="398"/>
      <c r="CA20" s="399"/>
      <c r="CB20" s="405"/>
      <c r="CC20" s="406"/>
      <c r="CD20" s="406"/>
      <c r="CE20" s="398"/>
      <c r="CF20" s="406"/>
      <c r="CG20" s="406"/>
      <c r="CH20" s="406"/>
      <c r="CI20" s="406"/>
      <c r="CJ20" s="406"/>
      <c r="CK20" s="406"/>
      <c r="CL20" s="406"/>
      <c r="CM20" s="399"/>
    </row>
    <row r="21" spans="1:91" x14ac:dyDescent="0.25">
      <c r="A21" s="398">
        <v>19</v>
      </c>
      <c r="B21" s="399" t="s">
        <v>771</v>
      </c>
      <c r="C21" s="399">
        <v>1</v>
      </c>
      <c r="D21" s="398">
        <v>5</v>
      </c>
      <c r="E21" s="400">
        <v>2</v>
      </c>
      <c r="F21" s="401">
        <v>2</v>
      </c>
      <c r="G21" s="401">
        <v>1</v>
      </c>
      <c r="H21" s="401">
        <v>2</v>
      </c>
      <c r="I21" s="401">
        <v>2</v>
      </c>
      <c r="J21" s="398">
        <v>5</v>
      </c>
      <c r="K21" s="398">
        <v>4</v>
      </c>
      <c r="L21" s="398">
        <v>4</v>
      </c>
      <c r="M21" s="144">
        <v>5</v>
      </c>
      <c r="N21" s="144">
        <v>5</v>
      </c>
      <c r="O21" s="144">
        <v>5</v>
      </c>
      <c r="P21" s="144">
        <v>5</v>
      </c>
      <c r="Q21" s="398">
        <v>5</v>
      </c>
      <c r="R21" s="398">
        <v>4</v>
      </c>
      <c r="S21" s="398">
        <v>4</v>
      </c>
      <c r="T21" s="398">
        <v>4</v>
      </c>
      <c r="U21" s="398">
        <v>4</v>
      </c>
      <c r="V21" s="400"/>
      <c r="W21" s="400" t="s">
        <v>800</v>
      </c>
      <c r="X21" s="399">
        <v>2</v>
      </c>
      <c r="Y21" s="398">
        <v>0</v>
      </c>
      <c r="Z21" s="398">
        <v>7</v>
      </c>
      <c r="AA21" s="398">
        <v>0</v>
      </c>
      <c r="AB21" s="398">
        <v>7</v>
      </c>
      <c r="AC21" s="398"/>
      <c r="AD21" s="399">
        <v>1</v>
      </c>
      <c r="AE21" s="399">
        <v>1</v>
      </c>
      <c r="AF21" s="398">
        <v>2</v>
      </c>
      <c r="AG21" s="407">
        <v>2</v>
      </c>
      <c r="AH21" s="407">
        <v>2</v>
      </c>
      <c r="AI21" s="407">
        <v>2</v>
      </c>
      <c r="AJ21" s="407">
        <v>2</v>
      </c>
      <c r="AK21" s="407">
        <v>2</v>
      </c>
      <c r="AL21" s="398"/>
      <c r="AM21" s="400">
        <v>2</v>
      </c>
      <c r="AN21" s="399">
        <v>2</v>
      </c>
      <c r="AO21" s="399">
        <v>1</v>
      </c>
      <c r="AP21" s="398">
        <v>0</v>
      </c>
      <c r="AQ21" s="398">
        <v>4</v>
      </c>
      <c r="AR21" s="398">
        <v>0</v>
      </c>
      <c r="AS21" s="398">
        <v>2</v>
      </c>
      <c r="AT21" s="398">
        <v>0</v>
      </c>
      <c r="AU21" s="398">
        <v>2</v>
      </c>
      <c r="AV21" s="398">
        <v>0</v>
      </c>
      <c r="AW21" s="398"/>
      <c r="AX21" s="397"/>
      <c r="AY21" s="397"/>
      <c r="AZ21" s="399"/>
      <c r="BA21" s="398"/>
      <c r="BB21" s="398"/>
      <c r="BC21" s="398"/>
      <c r="BD21" s="398"/>
      <c r="BE21" s="398"/>
      <c r="BF21" s="398"/>
      <c r="BG21" s="399"/>
      <c r="BH21" s="399"/>
      <c r="BI21" s="398"/>
      <c r="BJ21" s="398"/>
      <c r="BK21" s="398"/>
      <c r="BL21" s="398"/>
      <c r="BM21" s="398"/>
      <c r="BN21" s="398"/>
      <c r="BO21" s="398"/>
      <c r="BP21" s="398"/>
      <c r="BQ21" s="398"/>
      <c r="BR21" s="398"/>
      <c r="BS21" s="399"/>
      <c r="BT21" s="402"/>
      <c r="BU21" s="399"/>
      <c r="BV21" s="403"/>
      <c r="BW21" s="404"/>
      <c r="BX21" s="398"/>
      <c r="BY21" s="398"/>
      <c r="BZ21" s="398"/>
      <c r="CA21" s="399"/>
      <c r="CB21" s="405"/>
      <c r="CC21" s="406"/>
      <c r="CD21" s="406"/>
      <c r="CE21" s="398"/>
      <c r="CF21" s="406"/>
      <c r="CG21" s="406"/>
      <c r="CH21" s="406"/>
      <c r="CI21" s="406"/>
      <c r="CJ21" s="406"/>
      <c r="CK21" s="406"/>
      <c r="CL21" s="406"/>
      <c r="CM21" s="399"/>
    </row>
    <row r="22" spans="1:91" x14ac:dyDescent="0.25">
      <c r="A22" s="398">
        <v>20</v>
      </c>
      <c r="B22" s="399" t="s">
        <v>771</v>
      </c>
      <c r="C22" s="399">
        <v>5</v>
      </c>
      <c r="D22" s="398">
        <v>7</v>
      </c>
      <c r="E22" s="400">
        <v>2</v>
      </c>
      <c r="F22" s="401">
        <v>2</v>
      </c>
      <c r="G22" s="401">
        <v>2</v>
      </c>
      <c r="H22" s="401">
        <v>1</v>
      </c>
      <c r="I22" s="401">
        <v>2</v>
      </c>
      <c r="J22" s="398">
        <v>5</v>
      </c>
      <c r="K22" s="398">
        <v>4</v>
      </c>
      <c r="L22" s="398">
        <v>5</v>
      </c>
      <c r="M22" s="144">
        <v>4</v>
      </c>
      <c r="N22" s="144">
        <v>4</v>
      </c>
      <c r="O22" s="144">
        <v>4</v>
      </c>
      <c r="P22" s="144">
        <v>5</v>
      </c>
      <c r="Q22" s="398">
        <v>5</v>
      </c>
      <c r="R22" s="398">
        <v>4</v>
      </c>
      <c r="S22" s="398">
        <v>4</v>
      </c>
      <c r="T22" s="398">
        <v>5</v>
      </c>
      <c r="U22" s="398">
        <v>5</v>
      </c>
      <c r="V22" s="400"/>
      <c r="W22" s="400"/>
      <c r="X22" s="399">
        <v>0</v>
      </c>
      <c r="Y22" s="398">
        <v>9</v>
      </c>
      <c r="Z22" s="398">
        <v>11</v>
      </c>
      <c r="AA22" s="398">
        <v>0</v>
      </c>
      <c r="AB22" s="398">
        <v>0</v>
      </c>
      <c r="AC22" s="398"/>
      <c r="AD22" s="399">
        <v>1</v>
      </c>
      <c r="AE22" s="399">
        <v>2</v>
      </c>
      <c r="AF22" s="398">
        <v>1</v>
      </c>
      <c r="AG22" s="407">
        <v>2</v>
      </c>
      <c r="AH22" s="407">
        <v>2</v>
      </c>
      <c r="AI22" s="407">
        <v>2</v>
      </c>
      <c r="AJ22" s="407">
        <v>1</v>
      </c>
      <c r="AK22" s="407">
        <v>2</v>
      </c>
      <c r="AL22" s="398"/>
      <c r="AM22" s="400">
        <v>6</v>
      </c>
      <c r="AN22" s="399">
        <v>2</v>
      </c>
      <c r="AO22" s="399">
        <v>0</v>
      </c>
      <c r="AP22" s="398">
        <v>0</v>
      </c>
      <c r="AQ22" s="398">
        <v>2</v>
      </c>
      <c r="AR22" s="398">
        <v>1</v>
      </c>
      <c r="AS22" s="398">
        <v>4</v>
      </c>
      <c r="AT22" s="398">
        <v>0</v>
      </c>
      <c r="AU22" s="398">
        <v>3</v>
      </c>
      <c r="AV22" s="398">
        <v>0</v>
      </c>
      <c r="AW22" s="398"/>
      <c r="AX22" s="397"/>
      <c r="AY22" s="397"/>
      <c r="AZ22" s="399"/>
      <c r="BA22" s="398"/>
      <c r="BB22" s="398"/>
      <c r="BC22" s="398"/>
      <c r="BD22" s="398"/>
      <c r="BE22" s="398"/>
      <c r="BF22" s="398"/>
      <c r="BG22" s="399"/>
      <c r="BH22" s="399"/>
      <c r="BI22" s="398"/>
      <c r="BJ22" s="398"/>
      <c r="BK22" s="398"/>
      <c r="BL22" s="398"/>
      <c r="BM22" s="398"/>
      <c r="BN22" s="398"/>
      <c r="BO22" s="398"/>
      <c r="BP22" s="398"/>
      <c r="BQ22" s="398"/>
      <c r="BR22" s="398"/>
      <c r="BS22" s="399"/>
      <c r="BT22" s="402"/>
      <c r="BU22" s="399"/>
      <c r="BV22" s="403"/>
      <c r="BW22" s="404"/>
      <c r="BX22" s="398"/>
      <c r="BY22" s="398"/>
      <c r="BZ22" s="398"/>
      <c r="CA22" s="399"/>
      <c r="CB22" s="405"/>
      <c r="CC22" s="406"/>
      <c r="CD22" s="406"/>
      <c r="CE22" s="398"/>
      <c r="CF22" s="406"/>
      <c r="CG22" s="406"/>
      <c r="CH22" s="406"/>
      <c r="CI22" s="406"/>
      <c r="CJ22" s="406"/>
      <c r="CK22" s="406"/>
      <c r="CL22" s="406"/>
      <c r="CM22" s="399"/>
    </row>
    <row r="23" spans="1:91" ht="30" x14ac:dyDescent="0.25">
      <c r="A23" s="398">
        <v>21</v>
      </c>
      <c r="B23" s="399" t="s">
        <v>784</v>
      </c>
      <c r="C23" s="399">
        <v>6</v>
      </c>
      <c r="D23" s="398">
        <v>7</v>
      </c>
      <c r="E23" s="400">
        <v>2</v>
      </c>
      <c r="F23" s="401">
        <v>2</v>
      </c>
      <c r="G23" s="401">
        <v>1</v>
      </c>
      <c r="H23" s="401">
        <v>2</v>
      </c>
      <c r="I23" s="401">
        <v>2</v>
      </c>
      <c r="J23" s="398">
        <v>5</v>
      </c>
      <c r="K23" s="398">
        <v>5</v>
      </c>
      <c r="L23" s="398">
        <v>5</v>
      </c>
      <c r="M23" s="144">
        <v>4</v>
      </c>
      <c r="N23" s="144">
        <v>2</v>
      </c>
      <c r="O23" s="144">
        <v>2</v>
      </c>
      <c r="P23" s="144">
        <v>3</v>
      </c>
      <c r="Q23" s="398">
        <v>4</v>
      </c>
      <c r="R23" s="398">
        <v>5</v>
      </c>
      <c r="S23" s="398">
        <v>4</v>
      </c>
      <c r="T23" s="398">
        <v>3</v>
      </c>
      <c r="U23" s="398">
        <v>5</v>
      </c>
      <c r="V23" s="400"/>
      <c r="W23" s="400" t="s">
        <v>758</v>
      </c>
      <c r="X23" s="399">
        <v>19</v>
      </c>
      <c r="Y23" s="398">
        <v>4</v>
      </c>
      <c r="Z23" s="398">
        <v>8</v>
      </c>
      <c r="AA23" s="398">
        <v>6</v>
      </c>
      <c r="AB23" s="398">
        <v>11</v>
      </c>
      <c r="AC23" s="398"/>
      <c r="AD23" s="399">
        <v>1</v>
      </c>
      <c r="AE23" s="399">
        <v>2</v>
      </c>
      <c r="AF23" s="398">
        <v>1</v>
      </c>
      <c r="AG23" s="407">
        <v>2</v>
      </c>
      <c r="AH23" s="407">
        <v>2</v>
      </c>
      <c r="AI23" s="407">
        <v>2</v>
      </c>
      <c r="AJ23" s="407">
        <v>1</v>
      </c>
      <c r="AK23" s="407">
        <v>2</v>
      </c>
      <c r="AL23" s="398"/>
      <c r="AM23" s="400">
        <v>3</v>
      </c>
      <c r="AN23" s="399">
        <v>3</v>
      </c>
      <c r="AO23" s="399">
        <v>5</v>
      </c>
      <c r="AP23" s="398">
        <v>6</v>
      </c>
      <c r="AQ23" s="398">
        <v>1</v>
      </c>
      <c r="AR23" s="398">
        <v>1</v>
      </c>
      <c r="AS23" s="398">
        <v>4</v>
      </c>
      <c r="AT23" s="398">
        <v>7</v>
      </c>
      <c r="AU23" s="398">
        <v>8</v>
      </c>
      <c r="AV23" s="398">
        <v>1</v>
      </c>
      <c r="AW23" s="398"/>
      <c r="AX23" s="397" t="s">
        <v>804</v>
      </c>
      <c r="AY23" s="397"/>
      <c r="AZ23" s="399"/>
      <c r="BA23" s="398"/>
      <c r="BB23" s="398"/>
      <c r="BC23" s="398"/>
      <c r="BD23" s="398"/>
      <c r="BE23" s="398"/>
      <c r="BF23" s="398"/>
      <c r="BG23" s="399"/>
      <c r="BH23" s="399"/>
      <c r="BI23" s="398"/>
      <c r="BJ23" s="398"/>
      <c r="BK23" s="398"/>
      <c r="BL23" s="398"/>
      <c r="BM23" s="398"/>
      <c r="BN23" s="398"/>
      <c r="BO23" s="398"/>
      <c r="BP23" s="398"/>
      <c r="BQ23" s="398"/>
      <c r="BR23" s="398"/>
      <c r="BS23" s="399"/>
      <c r="BT23" s="402"/>
      <c r="BU23" s="399"/>
      <c r="BV23" s="403"/>
      <c r="BW23" s="404"/>
      <c r="BX23" s="398"/>
      <c r="BY23" s="398"/>
      <c r="BZ23" s="398"/>
      <c r="CA23" s="399"/>
      <c r="CB23" s="405"/>
      <c r="CC23" s="406"/>
      <c r="CD23" s="406"/>
      <c r="CE23" s="398"/>
      <c r="CF23" s="406"/>
      <c r="CG23" s="406"/>
      <c r="CH23" s="406"/>
      <c r="CI23" s="406"/>
      <c r="CJ23" s="406"/>
      <c r="CK23" s="406"/>
      <c r="CL23" s="406"/>
      <c r="CM23" s="399"/>
    </row>
    <row r="24" spans="1:91" x14ac:dyDescent="0.25">
      <c r="A24" s="398">
        <v>22</v>
      </c>
      <c r="B24" s="399" t="s">
        <v>785</v>
      </c>
      <c r="C24" s="399">
        <v>8</v>
      </c>
      <c r="D24" s="398">
        <v>11</v>
      </c>
      <c r="E24" s="400">
        <v>2</v>
      </c>
      <c r="F24" s="401">
        <v>1</v>
      </c>
      <c r="G24" s="401">
        <v>2</v>
      </c>
      <c r="H24" s="401">
        <v>1</v>
      </c>
      <c r="I24" s="401">
        <v>2</v>
      </c>
      <c r="J24" s="398">
        <v>5</v>
      </c>
      <c r="K24" s="398">
        <v>4</v>
      </c>
      <c r="L24" s="398">
        <v>5</v>
      </c>
      <c r="M24" s="144">
        <v>5</v>
      </c>
      <c r="N24" s="144">
        <v>3</v>
      </c>
      <c r="O24" s="144">
        <v>4</v>
      </c>
      <c r="P24" s="144">
        <v>5</v>
      </c>
      <c r="Q24" s="398">
        <v>5</v>
      </c>
      <c r="R24" s="398">
        <v>4</v>
      </c>
      <c r="S24" s="398">
        <v>3</v>
      </c>
      <c r="T24" s="398">
        <v>4</v>
      </c>
      <c r="U24" s="398">
        <v>5</v>
      </c>
      <c r="V24" s="400"/>
      <c r="W24" s="400"/>
      <c r="X24" s="399">
        <v>18</v>
      </c>
      <c r="Y24" s="398">
        <v>5</v>
      </c>
      <c r="Z24" s="398">
        <v>11</v>
      </c>
      <c r="AA24" s="398">
        <v>6</v>
      </c>
      <c r="AB24" s="398">
        <v>11</v>
      </c>
      <c r="AC24" s="398"/>
      <c r="AD24" s="399">
        <v>1</v>
      </c>
      <c r="AE24" s="399">
        <v>2</v>
      </c>
      <c r="AF24" s="398">
        <v>1</v>
      </c>
      <c r="AG24" s="407">
        <v>2</v>
      </c>
      <c r="AH24" s="407">
        <v>2</v>
      </c>
      <c r="AI24" s="407">
        <v>2</v>
      </c>
      <c r="AJ24" s="407">
        <v>1</v>
      </c>
      <c r="AK24" s="407">
        <v>2</v>
      </c>
      <c r="AL24" s="398"/>
      <c r="AM24" s="400">
        <v>4</v>
      </c>
      <c r="AN24" s="399">
        <v>1</v>
      </c>
      <c r="AO24" s="399">
        <v>1</v>
      </c>
      <c r="AP24" s="398">
        <v>0</v>
      </c>
      <c r="AQ24" s="398">
        <v>3</v>
      </c>
      <c r="AR24" s="398">
        <v>8</v>
      </c>
      <c r="AS24" s="398">
        <v>8</v>
      </c>
      <c r="AT24" s="398">
        <v>3</v>
      </c>
      <c r="AU24" s="398">
        <v>1</v>
      </c>
      <c r="AV24" s="398">
        <v>0</v>
      </c>
      <c r="AW24" s="398"/>
      <c r="AX24" s="397"/>
      <c r="AY24" s="397"/>
      <c r="AZ24" s="399"/>
      <c r="BA24" s="398"/>
      <c r="BB24" s="398"/>
      <c r="BC24" s="398"/>
      <c r="BD24" s="398"/>
      <c r="BE24" s="398"/>
      <c r="BF24" s="398"/>
      <c r="BG24" s="399"/>
      <c r="BH24" s="399"/>
      <c r="BI24" s="398"/>
      <c r="BJ24" s="398"/>
      <c r="BK24" s="398"/>
      <c r="BL24" s="398"/>
      <c r="BM24" s="398"/>
      <c r="BN24" s="398"/>
      <c r="BO24" s="398"/>
      <c r="BP24" s="398"/>
      <c r="BQ24" s="398"/>
      <c r="BR24" s="398"/>
      <c r="BS24" s="399"/>
      <c r="BT24" s="402"/>
      <c r="BU24" s="399"/>
      <c r="BV24" s="403"/>
      <c r="BW24" s="404"/>
      <c r="BX24" s="398"/>
      <c r="BY24" s="398"/>
      <c r="BZ24" s="398"/>
      <c r="CA24" s="399"/>
      <c r="CB24" s="405"/>
      <c r="CC24" s="406"/>
      <c r="CD24" s="406"/>
      <c r="CE24" s="398"/>
      <c r="CF24" s="406"/>
      <c r="CG24" s="406"/>
      <c r="CH24" s="406"/>
      <c r="CI24" s="406"/>
      <c r="CJ24" s="406"/>
      <c r="CK24" s="406"/>
      <c r="CL24" s="406"/>
      <c r="CM24" s="399"/>
    </row>
    <row r="25" spans="1:91" x14ac:dyDescent="0.25">
      <c r="A25" s="398">
        <v>23</v>
      </c>
      <c r="B25" s="399" t="s">
        <v>771</v>
      </c>
      <c r="C25" s="399">
        <v>1</v>
      </c>
      <c r="D25" s="398">
        <v>1</v>
      </c>
      <c r="E25" s="400">
        <v>2</v>
      </c>
      <c r="F25" s="401">
        <v>2</v>
      </c>
      <c r="G25" s="401">
        <v>1</v>
      </c>
      <c r="H25" s="401">
        <v>2</v>
      </c>
      <c r="I25" s="401">
        <v>1</v>
      </c>
      <c r="J25" s="398">
        <v>5</v>
      </c>
      <c r="K25" s="398">
        <v>5</v>
      </c>
      <c r="L25" s="398">
        <v>5</v>
      </c>
      <c r="M25" s="144">
        <v>5</v>
      </c>
      <c r="N25" s="144">
        <v>5</v>
      </c>
      <c r="O25" s="144">
        <v>5</v>
      </c>
      <c r="P25" s="144">
        <v>5</v>
      </c>
      <c r="Q25" s="398">
        <v>5</v>
      </c>
      <c r="R25" s="398">
        <v>5</v>
      </c>
      <c r="S25" s="398">
        <v>5</v>
      </c>
      <c r="T25" s="398">
        <v>5</v>
      </c>
      <c r="U25" s="398">
        <v>5</v>
      </c>
      <c r="V25" s="400" t="s">
        <v>78</v>
      </c>
      <c r="W25" s="400" t="s">
        <v>803</v>
      </c>
      <c r="X25" s="399">
        <v>2</v>
      </c>
      <c r="Y25" s="398">
        <v>4</v>
      </c>
      <c r="Z25" s="398">
        <v>0</v>
      </c>
      <c r="AA25" s="398">
        <v>0</v>
      </c>
      <c r="AB25" s="398">
        <v>0</v>
      </c>
      <c r="AC25" s="398"/>
      <c r="AD25" s="399">
        <v>1</v>
      </c>
      <c r="AE25" s="399">
        <v>2</v>
      </c>
      <c r="AF25" s="398">
        <v>1</v>
      </c>
      <c r="AG25" s="407">
        <v>2</v>
      </c>
      <c r="AH25" s="407">
        <v>1</v>
      </c>
      <c r="AI25" s="407">
        <v>2</v>
      </c>
      <c r="AJ25" s="407">
        <v>2</v>
      </c>
      <c r="AK25" s="407">
        <v>1</v>
      </c>
      <c r="AL25" s="398"/>
      <c r="AM25" s="400">
        <v>5</v>
      </c>
      <c r="AN25" s="399">
        <v>1</v>
      </c>
      <c r="AO25" s="399">
        <v>1</v>
      </c>
      <c r="AP25" s="398">
        <v>0</v>
      </c>
      <c r="AQ25" s="398">
        <v>3</v>
      </c>
      <c r="AR25" s="398">
        <v>8</v>
      </c>
      <c r="AS25" s="398">
        <v>8</v>
      </c>
      <c r="AT25" s="398">
        <v>3</v>
      </c>
      <c r="AU25" s="398">
        <v>1</v>
      </c>
      <c r="AV25" s="398">
        <v>0</v>
      </c>
      <c r="AW25" s="398"/>
      <c r="AX25" s="397"/>
      <c r="AY25" s="397"/>
      <c r="AZ25" s="399"/>
      <c r="BA25" s="398"/>
      <c r="BB25" s="398"/>
      <c r="BC25" s="398"/>
      <c r="BD25" s="398"/>
      <c r="BE25" s="398"/>
      <c r="BF25" s="398"/>
      <c r="BG25" s="399"/>
      <c r="BH25" s="399"/>
      <c r="BI25" s="398"/>
      <c r="BJ25" s="398"/>
      <c r="BK25" s="398"/>
      <c r="BL25" s="398"/>
      <c r="BM25" s="398"/>
      <c r="BN25" s="398"/>
      <c r="BO25" s="398"/>
      <c r="BP25" s="398"/>
      <c r="BQ25" s="398"/>
      <c r="BR25" s="398"/>
      <c r="BS25" s="399"/>
      <c r="BT25" s="402"/>
      <c r="BU25" s="399"/>
      <c r="BV25" s="403"/>
      <c r="BW25" s="404"/>
      <c r="BX25" s="398"/>
      <c r="BY25" s="398"/>
      <c r="BZ25" s="398"/>
      <c r="CA25" s="399"/>
      <c r="CB25" s="405"/>
      <c r="CC25" s="406"/>
      <c r="CD25" s="406"/>
      <c r="CE25" s="398"/>
      <c r="CF25" s="406"/>
      <c r="CG25" s="406"/>
      <c r="CH25" s="406"/>
      <c r="CI25" s="406"/>
      <c r="CJ25" s="406"/>
      <c r="CK25" s="406"/>
      <c r="CL25" s="406"/>
      <c r="CM25" s="399"/>
    </row>
    <row r="26" spans="1:91" x14ac:dyDescent="0.25">
      <c r="A26" s="398">
        <v>24</v>
      </c>
      <c r="B26" s="399" t="s">
        <v>775</v>
      </c>
      <c r="C26" s="399">
        <v>14</v>
      </c>
      <c r="D26" s="398">
        <v>14</v>
      </c>
      <c r="E26" s="400">
        <v>2</v>
      </c>
      <c r="F26" s="401">
        <v>1</v>
      </c>
      <c r="G26" s="401">
        <v>2</v>
      </c>
      <c r="H26" s="401">
        <v>2</v>
      </c>
      <c r="I26" s="401">
        <v>2</v>
      </c>
      <c r="J26" s="398">
        <v>5</v>
      </c>
      <c r="K26" s="398">
        <v>4</v>
      </c>
      <c r="L26" s="398">
        <v>3</v>
      </c>
      <c r="M26" s="144">
        <v>5</v>
      </c>
      <c r="N26" s="144">
        <v>5</v>
      </c>
      <c r="O26" s="144">
        <v>4</v>
      </c>
      <c r="P26" s="144">
        <v>4</v>
      </c>
      <c r="Q26" s="398">
        <v>4</v>
      </c>
      <c r="R26" s="398">
        <v>4</v>
      </c>
      <c r="S26" s="398">
        <v>4</v>
      </c>
      <c r="T26" s="398">
        <v>4</v>
      </c>
      <c r="U26" s="398">
        <v>4</v>
      </c>
      <c r="V26" s="400" t="s">
        <v>793</v>
      </c>
      <c r="W26" s="400"/>
      <c r="X26" s="399">
        <v>1</v>
      </c>
      <c r="Y26" s="398">
        <v>2</v>
      </c>
      <c r="Z26" s="398">
        <v>0</v>
      </c>
      <c r="AA26" s="398">
        <v>6</v>
      </c>
      <c r="AB26" s="398">
        <v>0</v>
      </c>
      <c r="AC26" s="398"/>
      <c r="AD26" s="399">
        <v>2</v>
      </c>
      <c r="AE26" s="399">
        <v>1</v>
      </c>
      <c r="AF26" s="398">
        <v>2</v>
      </c>
      <c r="AG26" s="407">
        <v>1</v>
      </c>
      <c r="AH26" s="407">
        <v>2</v>
      </c>
      <c r="AI26" s="407">
        <v>2</v>
      </c>
      <c r="AJ26" s="407">
        <v>2</v>
      </c>
      <c r="AK26" s="407">
        <v>1</v>
      </c>
      <c r="AL26" s="398"/>
      <c r="AM26" s="400">
        <v>6</v>
      </c>
      <c r="AN26" s="399">
        <v>4</v>
      </c>
      <c r="AO26" s="399">
        <v>0</v>
      </c>
      <c r="AP26" s="398">
        <v>0</v>
      </c>
      <c r="AQ26" s="398">
        <v>2</v>
      </c>
      <c r="AR26" s="398">
        <v>1</v>
      </c>
      <c r="AS26" s="398">
        <v>4</v>
      </c>
      <c r="AT26" s="398">
        <v>0</v>
      </c>
      <c r="AU26" s="398">
        <v>3</v>
      </c>
      <c r="AV26" s="398">
        <v>0</v>
      </c>
      <c r="AW26" s="398"/>
      <c r="AX26" s="397" t="s">
        <v>587</v>
      </c>
      <c r="AY26" s="397"/>
      <c r="AZ26" s="399"/>
      <c r="BA26" s="398"/>
      <c r="BB26" s="398"/>
      <c r="BC26" s="398"/>
      <c r="BD26" s="398"/>
      <c r="BE26" s="398"/>
      <c r="BF26" s="398"/>
      <c r="BG26" s="399"/>
      <c r="BH26" s="399"/>
      <c r="BI26" s="398"/>
      <c r="BJ26" s="398"/>
      <c r="BK26" s="398"/>
      <c r="BL26" s="398"/>
      <c r="BM26" s="398"/>
      <c r="BN26" s="398"/>
      <c r="BO26" s="398"/>
      <c r="BP26" s="398"/>
      <c r="BQ26" s="398"/>
      <c r="BR26" s="398"/>
      <c r="BS26" s="399"/>
      <c r="BT26" s="402"/>
      <c r="BU26" s="399"/>
      <c r="BV26" s="403"/>
      <c r="BW26" s="404"/>
      <c r="BX26" s="398"/>
      <c r="BY26" s="398"/>
      <c r="BZ26" s="398"/>
      <c r="CA26" s="399"/>
      <c r="CB26" s="405"/>
      <c r="CC26" s="406"/>
      <c r="CD26" s="406"/>
      <c r="CE26" s="398"/>
      <c r="CF26" s="406"/>
      <c r="CG26" s="406"/>
      <c r="CH26" s="406"/>
      <c r="CI26" s="406"/>
      <c r="CJ26" s="406"/>
      <c r="CK26" s="406"/>
      <c r="CL26" s="406"/>
      <c r="CM26" s="399"/>
    </row>
    <row r="27" spans="1:91" ht="30" x14ac:dyDescent="0.25">
      <c r="A27" s="398">
        <v>25</v>
      </c>
      <c r="B27" s="399" t="s">
        <v>786</v>
      </c>
      <c r="C27" s="399">
        <v>15</v>
      </c>
      <c r="D27" s="398">
        <v>22</v>
      </c>
      <c r="E27" s="400">
        <v>2</v>
      </c>
      <c r="F27" s="401">
        <v>1</v>
      </c>
      <c r="G27" s="401">
        <v>2</v>
      </c>
      <c r="H27" s="401">
        <v>2</v>
      </c>
      <c r="I27" s="401">
        <v>1</v>
      </c>
      <c r="J27" s="398">
        <v>5</v>
      </c>
      <c r="K27" s="398">
        <v>5</v>
      </c>
      <c r="L27" s="398">
        <v>5</v>
      </c>
      <c r="M27" s="144">
        <v>5</v>
      </c>
      <c r="N27" s="144">
        <v>4</v>
      </c>
      <c r="O27" s="144">
        <v>5</v>
      </c>
      <c r="P27" s="144">
        <v>5</v>
      </c>
      <c r="Q27" s="398">
        <v>5</v>
      </c>
      <c r="R27" s="398">
        <v>4</v>
      </c>
      <c r="S27" s="398">
        <v>4</v>
      </c>
      <c r="T27" s="398">
        <v>5</v>
      </c>
      <c r="U27" s="398">
        <v>5</v>
      </c>
      <c r="V27" s="400" t="s">
        <v>794</v>
      </c>
      <c r="W27" s="400"/>
      <c r="X27" s="399">
        <v>1</v>
      </c>
      <c r="Y27" s="398">
        <v>3</v>
      </c>
      <c r="Z27" s="398">
        <v>0</v>
      </c>
      <c r="AA27" s="398">
        <v>0</v>
      </c>
      <c r="AB27" s="398">
        <v>0</v>
      </c>
      <c r="AC27" s="398"/>
      <c r="AD27" s="399">
        <v>2</v>
      </c>
      <c r="AE27" s="399">
        <v>1</v>
      </c>
      <c r="AF27" s="398">
        <v>1</v>
      </c>
      <c r="AG27" s="407">
        <v>1</v>
      </c>
      <c r="AH27" s="407">
        <v>1</v>
      </c>
      <c r="AI27" s="407">
        <v>2</v>
      </c>
      <c r="AJ27" s="407">
        <v>2</v>
      </c>
      <c r="AK27" s="407">
        <v>1</v>
      </c>
      <c r="AL27" s="398"/>
      <c r="AM27" s="400">
        <v>6</v>
      </c>
      <c r="AN27" s="399">
        <v>5</v>
      </c>
      <c r="AO27" s="399">
        <v>5</v>
      </c>
      <c r="AP27" s="398">
        <v>6</v>
      </c>
      <c r="AQ27" s="398">
        <v>1</v>
      </c>
      <c r="AR27" s="398">
        <v>1</v>
      </c>
      <c r="AS27" s="398">
        <v>4</v>
      </c>
      <c r="AT27" s="398">
        <v>7</v>
      </c>
      <c r="AU27" s="398">
        <v>8</v>
      </c>
      <c r="AV27" s="398">
        <v>1</v>
      </c>
      <c r="AW27" s="398"/>
      <c r="AX27" s="397" t="s">
        <v>805</v>
      </c>
      <c r="AY27" s="397"/>
      <c r="AZ27" s="399">
        <v>35</v>
      </c>
      <c r="BA27" s="398">
        <v>16</v>
      </c>
      <c r="BB27" s="398">
        <v>1</v>
      </c>
      <c r="BC27" s="398">
        <v>0</v>
      </c>
      <c r="BD27" s="398">
        <v>0</v>
      </c>
      <c r="BE27" s="398">
        <v>3</v>
      </c>
      <c r="BF27" s="398">
        <v>0</v>
      </c>
      <c r="BG27" s="399">
        <v>57</v>
      </c>
      <c r="BH27" s="399">
        <v>2</v>
      </c>
      <c r="BI27" s="398">
        <v>1</v>
      </c>
      <c r="BJ27" s="398">
        <v>2</v>
      </c>
      <c r="BK27" s="398">
        <v>1</v>
      </c>
      <c r="BL27" s="398">
        <v>2</v>
      </c>
      <c r="BM27" s="398">
        <v>2</v>
      </c>
      <c r="BN27" s="398">
        <v>2</v>
      </c>
      <c r="BO27" s="398">
        <v>2</v>
      </c>
      <c r="BP27" s="398">
        <v>1</v>
      </c>
      <c r="BQ27" s="398">
        <v>1</v>
      </c>
      <c r="BR27" s="398"/>
      <c r="BS27" s="399">
        <v>1</v>
      </c>
      <c r="BT27" s="402" t="s">
        <v>588</v>
      </c>
      <c r="BU27" s="399" t="s">
        <v>589</v>
      </c>
      <c r="BV27" s="403">
        <v>40</v>
      </c>
      <c r="BW27" s="404">
        <v>45</v>
      </c>
      <c r="BX27" s="398">
        <v>1</v>
      </c>
      <c r="BY27" s="398">
        <v>1</v>
      </c>
      <c r="BZ27" s="398">
        <v>3</v>
      </c>
      <c r="CA27" s="399">
        <v>3</v>
      </c>
      <c r="CB27" s="405">
        <v>150000</v>
      </c>
      <c r="CC27" s="406">
        <v>1</v>
      </c>
      <c r="CD27" s="406">
        <v>1</v>
      </c>
      <c r="CE27" s="398" t="s">
        <v>590</v>
      </c>
      <c r="CF27" s="406">
        <v>0.05</v>
      </c>
      <c r="CG27" s="406">
        <v>0.05</v>
      </c>
      <c r="CH27" s="406">
        <v>7.0000000000000007E-2</v>
      </c>
      <c r="CI27" s="406">
        <v>0.25</v>
      </c>
      <c r="CJ27" s="406">
        <v>0.02</v>
      </c>
      <c r="CK27" s="406">
        <v>0.5</v>
      </c>
      <c r="CL27" s="406">
        <v>0.11</v>
      </c>
      <c r="CM27" s="399"/>
    </row>
    <row r="28" spans="1:91" x14ac:dyDescent="0.25">
      <c r="A28" s="398">
        <v>26</v>
      </c>
      <c r="B28" s="399" t="s">
        <v>773</v>
      </c>
      <c r="C28" s="399">
        <v>11</v>
      </c>
      <c r="D28" s="398">
        <v>11</v>
      </c>
      <c r="E28" s="400">
        <v>2</v>
      </c>
      <c r="F28" s="401">
        <v>1</v>
      </c>
      <c r="G28" s="401">
        <v>2</v>
      </c>
      <c r="H28" s="401">
        <v>2</v>
      </c>
      <c r="I28" s="401">
        <v>2</v>
      </c>
      <c r="J28" s="398">
        <v>5</v>
      </c>
      <c r="K28" s="398">
        <v>5</v>
      </c>
      <c r="L28" s="398">
        <v>5</v>
      </c>
      <c r="M28" s="144">
        <v>5</v>
      </c>
      <c r="N28" s="144">
        <v>5</v>
      </c>
      <c r="O28" s="144">
        <v>5</v>
      </c>
      <c r="P28" s="144">
        <v>5</v>
      </c>
      <c r="Q28" s="398">
        <v>5</v>
      </c>
      <c r="R28" s="398">
        <v>5</v>
      </c>
      <c r="S28" s="398">
        <v>4</v>
      </c>
      <c r="T28" s="398">
        <v>5</v>
      </c>
      <c r="U28" s="398">
        <v>5</v>
      </c>
      <c r="V28" s="400"/>
      <c r="W28" s="400"/>
      <c r="X28" s="399">
        <v>1</v>
      </c>
      <c r="Y28" s="398">
        <v>4</v>
      </c>
      <c r="Z28" s="398">
        <v>19</v>
      </c>
      <c r="AA28" s="398">
        <v>17</v>
      </c>
      <c r="AB28" s="398">
        <v>19</v>
      </c>
      <c r="AC28" s="398"/>
      <c r="AD28" s="399">
        <v>1</v>
      </c>
      <c r="AE28" s="399">
        <v>2</v>
      </c>
      <c r="AF28" s="398">
        <v>1</v>
      </c>
      <c r="AG28" s="407">
        <v>2</v>
      </c>
      <c r="AH28" s="407">
        <v>1</v>
      </c>
      <c r="AI28" s="407">
        <v>2</v>
      </c>
      <c r="AJ28" s="407">
        <v>2</v>
      </c>
      <c r="AK28" s="407">
        <v>1</v>
      </c>
      <c r="AL28" s="398"/>
      <c r="AM28" s="400">
        <v>3</v>
      </c>
      <c r="AN28" s="399">
        <v>1</v>
      </c>
      <c r="AO28" s="399">
        <v>1</v>
      </c>
      <c r="AP28" s="398">
        <v>2</v>
      </c>
      <c r="AQ28" s="398">
        <v>0</v>
      </c>
      <c r="AR28" s="398">
        <v>3</v>
      </c>
      <c r="AS28" s="398">
        <v>4</v>
      </c>
      <c r="AT28" s="398">
        <v>0</v>
      </c>
      <c r="AU28" s="398">
        <v>0</v>
      </c>
      <c r="AV28" s="398">
        <v>0</v>
      </c>
      <c r="AW28" s="398"/>
      <c r="AX28" s="397"/>
      <c r="AY28" s="397"/>
      <c r="AZ28" s="399">
        <v>31</v>
      </c>
      <c r="BA28" s="398">
        <v>10</v>
      </c>
      <c r="BB28" s="398">
        <v>2</v>
      </c>
      <c r="BC28" s="398">
        <v>0</v>
      </c>
      <c r="BD28" s="398">
        <v>2</v>
      </c>
      <c r="BE28" s="398">
        <v>0</v>
      </c>
      <c r="BF28" s="398">
        <v>1</v>
      </c>
      <c r="BG28" s="399">
        <v>45</v>
      </c>
      <c r="BH28" s="399">
        <v>2</v>
      </c>
      <c r="BI28" s="398">
        <v>1</v>
      </c>
      <c r="BJ28" s="398">
        <v>2</v>
      </c>
      <c r="BK28" s="398">
        <v>1</v>
      </c>
      <c r="BL28" s="398">
        <v>2</v>
      </c>
      <c r="BM28" s="398">
        <v>2</v>
      </c>
      <c r="BN28" s="398">
        <v>2</v>
      </c>
      <c r="BO28" s="398">
        <v>1</v>
      </c>
      <c r="BP28" s="398">
        <v>1</v>
      </c>
      <c r="BQ28" s="398">
        <v>2</v>
      </c>
      <c r="BR28" s="398"/>
      <c r="BS28" s="399">
        <v>1</v>
      </c>
      <c r="BT28" s="402" t="s">
        <v>809</v>
      </c>
      <c r="BU28" s="399"/>
      <c r="BV28" s="403">
        <v>23</v>
      </c>
      <c r="BW28" s="404">
        <v>20</v>
      </c>
      <c r="BX28" s="398">
        <v>1</v>
      </c>
      <c r="BY28" s="398">
        <v>1</v>
      </c>
      <c r="BZ28" s="398">
        <v>1</v>
      </c>
      <c r="CA28" s="399">
        <v>3</v>
      </c>
      <c r="CB28" s="405">
        <v>110000</v>
      </c>
      <c r="CC28" s="406">
        <v>0.45</v>
      </c>
      <c r="CD28" s="406">
        <v>0.95</v>
      </c>
      <c r="CE28" s="398" t="s">
        <v>79</v>
      </c>
      <c r="CF28" s="406">
        <v>0.45</v>
      </c>
      <c r="CG28" s="406">
        <v>0.2</v>
      </c>
      <c r="CH28" s="406">
        <v>0.3</v>
      </c>
      <c r="CI28" s="406">
        <v>0.25</v>
      </c>
      <c r="CJ28" s="406">
        <v>0.1</v>
      </c>
      <c r="CK28" s="406">
        <v>0</v>
      </c>
      <c r="CL28" s="406">
        <v>0</v>
      </c>
      <c r="CM28" s="399"/>
    </row>
    <row r="29" spans="1:91" x14ac:dyDescent="0.25">
      <c r="A29" s="398">
        <v>27</v>
      </c>
      <c r="B29" s="399" t="s">
        <v>787</v>
      </c>
      <c r="C29" s="399">
        <v>11</v>
      </c>
      <c r="D29" s="398">
        <v>11</v>
      </c>
      <c r="E29" s="400">
        <v>2</v>
      </c>
      <c r="F29" s="401">
        <v>1</v>
      </c>
      <c r="G29" s="401">
        <v>2</v>
      </c>
      <c r="H29" s="401">
        <v>2</v>
      </c>
      <c r="I29" s="401">
        <v>2</v>
      </c>
      <c r="J29" s="398">
        <v>4</v>
      </c>
      <c r="K29" s="398">
        <v>3</v>
      </c>
      <c r="L29" s="398">
        <v>4</v>
      </c>
      <c r="M29" s="144">
        <v>4</v>
      </c>
      <c r="N29" s="144">
        <v>3</v>
      </c>
      <c r="O29" s="144">
        <v>4</v>
      </c>
      <c r="P29" s="144">
        <v>4</v>
      </c>
      <c r="Q29" s="398">
        <v>4</v>
      </c>
      <c r="R29" s="398">
        <v>4</v>
      </c>
      <c r="S29" s="398">
        <v>3</v>
      </c>
      <c r="T29" s="398">
        <v>3</v>
      </c>
      <c r="U29" s="398">
        <v>4</v>
      </c>
      <c r="V29" s="400"/>
      <c r="W29" s="400"/>
      <c r="X29" s="399">
        <v>3</v>
      </c>
      <c r="Y29" s="398">
        <v>5</v>
      </c>
      <c r="Z29" s="398">
        <v>18</v>
      </c>
      <c r="AA29" s="398">
        <v>11</v>
      </c>
      <c r="AB29" s="398">
        <v>18</v>
      </c>
      <c r="AC29" s="398"/>
      <c r="AD29" s="399">
        <v>1</v>
      </c>
      <c r="AE29" s="399">
        <v>1</v>
      </c>
      <c r="AF29" s="398">
        <v>2</v>
      </c>
      <c r="AG29" s="407">
        <v>2</v>
      </c>
      <c r="AH29" s="407">
        <v>2</v>
      </c>
      <c r="AI29" s="407">
        <v>1</v>
      </c>
      <c r="AJ29" s="407">
        <v>2</v>
      </c>
      <c r="AK29" s="407">
        <v>2</v>
      </c>
      <c r="AL29" s="398"/>
      <c r="AM29" s="400">
        <v>4</v>
      </c>
      <c r="AN29" s="399">
        <v>1</v>
      </c>
      <c r="AO29" s="399">
        <v>1</v>
      </c>
      <c r="AP29" s="398">
        <v>0</v>
      </c>
      <c r="AQ29" s="398">
        <v>0</v>
      </c>
      <c r="AR29" s="398">
        <v>0</v>
      </c>
      <c r="AS29" s="398">
        <v>0</v>
      </c>
      <c r="AT29" s="398">
        <v>0</v>
      </c>
      <c r="AU29" s="398">
        <v>2</v>
      </c>
      <c r="AV29" s="398">
        <v>0</v>
      </c>
      <c r="AW29" s="398"/>
      <c r="AX29" s="397"/>
      <c r="AY29" s="397" t="s">
        <v>806</v>
      </c>
      <c r="AZ29" s="399"/>
      <c r="BA29" s="398"/>
      <c r="BB29" s="398"/>
      <c r="BC29" s="398"/>
      <c r="BD29" s="398"/>
      <c r="BE29" s="398"/>
      <c r="BF29" s="398"/>
      <c r="BG29" s="399"/>
      <c r="BH29" s="399"/>
      <c r="BI29" s="398"/>
      <c r="BJ29" s="398"/>
      <c r="BK29" s="398"/>
      <c r="BL29" s="398"/>
      <c r="BM29" s="398"/>
      <c r="BN29" s="398"/>
      <c r="BO29" s="398"/>
      <c r="BP29" s="398"/>
      <c r="BQ29" s="398"/>
      <c r="BR29" s="398"/>
      <c r="BS29" s="399"/>
      <c r="BT29" s="402"/>
      <c r="BU29" s="399"/>
      <c r="BV29" s="403"/>
      <c r="BW29" s="404"/>
      <c r="BX29" s="398"/>
      <c r="BY29" s="398"/>
      <c r="BZ29" s="398"/>
      <c r="CA29" s="399"/>
      <c r="CB29" s="405"/>
      <c r="CC29" s="406"/>
      <c r="CD29" s="406"/>
      <c r="CE29" s="398"/>
      <c r="CF29" s="406"/>
      <c r="CG29" s="406"/>
      <c r="CH29" s="406"/>
      <c r="CI29" s="406"/>
      <c r="CJ29" s="406"/>
      <c r="CK29" s="406"/>
      <c r="CL29" s="406"/>
      <c r="CM29" s="399"/>
    </row>
    <row r="30" spans="1:91" x14ac:dyDescent="0.25">
      <c r="A30" s="398"/>
      <c r="B30" s="399"/>
      <c r="C30" s="399"/>
      <c r="D30" s="398"/>
      <c r="E30" s="400"/>
      <c r="F30" s="401"/>
      <c r="G30" s="401"/>
      <c r="H30" s="401"/>
      <c r="I30" s="401"/>
      <c r="J30" s="398"/>
      <c r="K30" s="398"/>
      <c r="L30" s="398"/>
      <c r="Q30" s="398"/>
      <c r="R30" s="398"/>
      <c r="S30" s="398"/>
      <c r="T30" s="398"/>
      <c r="U30" s="398"/>
      <c r="V30" s="400"/>
      <c r="W30" s="400"/>
      <c r="X30" s="399"/>
      <c r="Y30" s="398"/>
      <c r="Z30" s="398"/>
      <c r="AA30" s="398"/>
      <c r="AB30" s="398"/>
      <c r="AC30" s="398"/>
      <c r="AD30" s="399"/>
      <c r="AE30" s="399"/>
      <c r="AF30" s="398"/>
      <c r="AG30" s="407"/>
      <c r="AH30" s="407"/>
      <c r="AI30" s="407"/>
      <c r="AJ30" s="407"/>
      <c r="AK30" s="407"/>
      <c r="AL30" s="398"/>
      <c r="AM30" s="400"/>
      <c r="AN30" s="399"/>
      <c r="AO30" s="399"/>
      <c r="AP30" s="398"/>
      <c r="AQ30" s="398"/>
      <c r="AR30" s="398"/>
      <c r="AS30" s="398"/>
      <c r="AT30" s="398"/>
      <c r="AU30" s="398"/>
      <c r="AV30" s="398"/>
      <c r="AW30" s="398"/>
      <c r="AX30" s="397"/>
      <c r="AY30" s="397"/>
      <c r="AZ30" s="399"/>
      <c r="BA30" s="398"/>
      <c r="BB30" s="398"/>
      <c r="BC30" s="398"/>
      <c r="BD30" s="398"/>
      <c r="BE30" s="398"/>
      <c r="BF30" s="398"/>
      <c r="BG30" s="399"/>
      <c r="BH30" s="399"/>
      <c r="BI30" s="398"/>
      <c r="BJ30" s="398"/>
      <c r="BK30" s="398"/>
      <c r="BL30" s="398"/>
      <c r="BM30" s="398"/>
      <c r="BN30" s="398"/>
      <c r="BO30" s="398"/>
      <c r="BP30" s="398"/>
      <c r="BQ30" s="398"/>
      <c r="BR30" s="398"/>
      <c r="BS30" s="399"/>
      <c r="BT30" s="402"/>
      <c r="BU30" s="399"/>
      <c r="BV30" s="403"/>
      <c r="BW30" s="404"/>
      <c r="BX30" s="398"/>
      <c r="BY30" s="398"/>
      <c r="BZ30" s="398"/>
      <c r="CA30" s="399"/>
      <c r="CB30" s="405"/>
      <c r="CC30" s="406"/>
      <c r="CD30" s="406"/>
      <c r="CE30" s="398"/>
      <c r="CF30" s="406"/>
      <c r="CG30" s="406"/>
      <c r="CH30" s="406"/>
      <c r="CI30" s="406"/>
      <c r="CJ30" s="406"/>
      <c r="CK30" s="406"/>
      <c r="CL30" s="406"/>
      <c r="CM30" s="399"/>
    </row>
    <row r="31" spans="1:91" x14ac:dyDescent="0.25">
      <c r="A31" s="398"/>
      <c r="B31" s="399"/>
      <c r="C31" s="399"/>
      <c r="D31" s="398"/>
      <c r="E31" s="400"/>
      <c r="F31" s="401"/>
      <c r="G31" s="401"/>
      <c r="H31" s="401"/>
      <c r="I31" s="401"/>
      <c r="J31" s="398"/>
      <c r="K31" s="398"/>
      <c r="L31" s="398"/>
      <c r="Q31" s="398"/>
      <c r="R31" s="398"/>
      <c r="S31" s="398"/>
      <c r="T31" s="398"/>
      <c r="U31" s="398"/>
      <c r="V31" s="400"/>
      <c r="W31" s="400"/>
      <c r="X31" s="399"/>
      <c r="Y31" s="398"/>
      <c r="Z31" s="398"/>
      <c r="AA31" s="398"/>
      <c r="AB31" s="398"/>
      <c r="AC31" s="398"/>
      <c r="AD31" s="399"/>
      <c r="AE31" s="399"/>
      <c r="AF31" s="398"/>
      <c r="AG31" s="407"/>
      <c r="AH31" s="407"/>
      <c r="AI31" s="407"/>
      <c r="AJ31" s="407"/>
      <c r="AK31" s="407"/>
      <c r="AL31" s="398"/>
      <c r="AM31" s="400"/>
      <c r="AN31" s="399"/>
      <c r="AO31" s="399"/>
      <c r="AP31" s="398"/>
      <c r="AQ31" s="398"/>
      <c r="AR31" s="398"/>
      <c r="AS31" s="398"/>
      <c r="AT31" s="398"/>
      <c r="AU31" s="398"/>
      <c r="AV31" s="398"/>
      <c r="AW31" s="398"/>
      <c r="AX31" s="397"/>
      <c r="AY31" s="397"/>
      <c r="AZ31" s="399"/>
      <c r="BA31" s="398"/>
      <c r="BB31" s="398"/>
      <c r="BC31" s="398"/>
      <c r="BD31" s="398"/>
      <c r="BE31" s="398"/>
      <c r="BF31" s="398"/>
      <c r="BG31" s="399"/>
      <c r="BH31" s="399"/>
      <c r="BI31" s="398"/>
      <c r="BJ31" s="398"/>
      <c r="BK31" s="398"/>
      <c r="BL31" s="398"/>
      <c r="BM31" s="398"/>
      <c r="BN31" s="398"/>
      <c r="BO31" s="398"/>
      <c r="BP31" s="398"/>
      <c r="BQ31" s="398"/>
      <c r="BR31" s="398"/>
      <c r="BS31" s="399"/>
      <c r="BT31" s="402"/>
      <c r="BU31" s="399"/>
      <c r="BV31" s="403"/>
      <c r="BW31" s="404"/>
      <c r="BX31" s="398"/>
      <c r="BY31" s="398"/>
      <c r="BZ31" s="398"/>
      <c r="CA31" s="399"/>
      <c r="CB31" s="405"/>
      <c r="CC31" s="406"/>
      <c r="CD31" s="406"/>
      <c r="CE31" s="398"/>
      <c r="CF31" s="406"/>
      <c r="CG31" s="406"/>
      <c r="CH31" s="406"/>
      <c r="CI31" s="406"/>
      <c r="CJ31" s="406"/>
      <c r="CK31" s="406"/>
      <c r="CL31" s="406"/>
      <c r="CM31" s="399"/>
    </row>
    <row r="32" spans="1:91" x14ac:dyDescent="0.25">
      <c r="A32" s="398"/>
      <c r="B32" s="399"/>
      <c r="C32" s="399"/>
      <c r="D32" s="398"/>
      <c r="E32" s="400"/>
      <c r="F32" s="401"/>
      <c r="G32" s="401"/>
      <c r="H32" s="401"/>
      <c r="I32" s="401"/>
      <c r="J32" s="398"/>
      <c r="K32" s="398"/>
      <c r="L32" s="398"/>
      <c r="Q32" s="398"/>
      <c r="R32" s="398"/>
      <c r="S32" s="398"/>
      <c r="T32" s="398"/>
      <c r="U32" s="398"/>
      <c r="V32" s="400"/>
      <c r="W32" s="400"/>
      <c r="X32" s="399"/>
      <c r="Y32" s="398"/>
      <c r="Z32" s="398"/>
      <c r="AA32" s="398"/>
      <c r="AB32" s="398"/>
      <c r="AC32" s="398"/>
      <c r="AD32" s="399"/>
      <c r="AE32" s="399"/>
      <c r="AF32" s="398"/>
      <c r="AG32" s="407"/>
      <c r="AH32" s="407"/>
      <c r="AI32" s="407"/>
      <c r="AJ32" s="407"/>
      <c r="AK32" s="407"/>
      <c r="AL32" s="398"/>
      <c r="AM32" s="400"/>
      <c r="AN32" s="399"/>
      <c r="AO32" s="399"/>
      <c r="AP32" s="398"/>
      <c r="AQ32" s="398"/>
      <c r="AR32" s="398"/>
      <c r="AS32" s="398"/>
      <c r="AT32" s="398"/>
      <c r="AU32" s="398"/>
      <c r="AV32" s="398"/>
      <c r="AW32" s="398"/>
      <c r="AX32" s="397"/>
      <c r="AY32" s="397"/>
      <c r="AZ32" s="399"/>
      <c r="BA32" s="398"/>
      <c r="BB32" s="398"/>
      <c r="BC32" s="398"/>
      <c r="BD32" s="398"/>
      <c r="BE32" s="398"/>
      <c r="BF32" s="398"/>
      <c r="BG32" s="399"/>
      <c r="BH32" s="399"/>
      <c r="BI32" s="398"/>
      <c r="BJ32" s="398"/>
      <c r="BK32" s="398"/>
      <c r="BL32" s="398"/>
      <c r="BM32" s="398"/>
      <c r="BN32" s="398"/>
      <c r="BO32" s="398"/>
      <c r="BP32" s="398"/>
      <c r="BQ32" s="398"/>
      <c r="BR32" s="398"/>
      <c r="BS32" s="399"/>
      <c r="BT32" s="402"/>
      <c r="BU32" s="399"/>
      <c r="BV32" s="403"/>
      <c r="BW32" s="404"/>
      <c r="BX32" s="398"/>
      <c r="BY32" s="398"/>
      <c r="BZ32" s="398"/>
      <c r="CA32" s="399"/>
      <c r="CB32" s="405"/>
      <c r="CC32" s="406"/>
      <c r="CD32" s="406"/>
      <c r="CE32" s="398"/>
      <c r="CF32" s="406"/>
      <c r="CG32" s="406"/>
      <c r="CH32" s="406"/>
      <c r="CI32" s="406"/>
      <c r="CJ32" s="406"/>
      <c r="CK32" s="406"/>
      <c r="CL32" s="406"/>
      <c r="CM32" s="399"/>
    </row>
    <row r="33" spans="1:91" x14ac:dyDescent="0.25">
      <c r="A33" s="398"/>
      <c r="B33" s="399"/>
      <c r="C33" s="399"/>
      <c r="D33" s="398"/>
      <c r="E33" s="400"/>
      <c r="F33" s="401"/>
      <c r="G33" s="401"/>
      <c r="H33" s="401"/>
      <c r="I33" s="401"/>
      <c r="J33" s="398"/>
      <c r="K33" s="398"/>
      <c r="L33" s="398"/>
      <c r="Q33" s="398"/>
      <c r="R33" s="398"/>
      <c r="S33" s="398"/>
      <c r="T33" s="398"/>
      <c r="U33" s="398"/>
      <c r="V33" s="400"/>
      <c r="W33" s="400"/>
      <c r="X33" s="399"/>
      <c r="Y33" s="398"/>
      <c r="Z33" s="398"/>
      <c r="AA33" s="398"/>
      <c r="AB33" s="398"/>
      <c r="AC33" s="398"/>
      <c r="AD33" s="399"/>
      <c r="AE33" s="399"/>
      <c r="AF33" s="398"/>
      <c r="AG33" s="407"/>
      <c r="AH33" s="407"/>
      <c r="AI33" s="407"/>
      <c r="AJ33" s="407"/>
      <c r="AK33" s="407"/>
      <c r="AL33" s="398"/>
      <c r="AM33" s="400"/>
      <c r="AN33" s="399"/>
      <c r="AO33" s="399"/>
      <c r="AP33" s="398"/>
      <c r="AQ33" s="398"/>
      <c r="AR33" s="398"/>
      <c r="AS33" s="398"/>
      <c r="AT33" s="398"/>
      <c r="AU33" s="398"/>
      <c r="AV33" s="398"/>
      <c r="AW33" s="398"/>
      <c r="AX33" s="397"/>
      <c r="AY33" s="397"/>
      <c r="AZ33" s="399"/>
      <c r="BA33" s="398"/>
      <c r="BB33" s="398"/>
      <c r="BC33" s="398"/>
      <c r="BD33" s="398"/>
      <c r="BE33" s="398"/>
      <c r="BF33" s="398"/>
      <c r="BG33" s="399"/>
      <c r="BH33" s="399"/>
      <c r="BI33" s="398"/>
      <c r="BJ33" s="398"/>
      <c r="BK33" s="398"/>
      <c r="BL33" s="398"/>
      <c r="BM33" s="398"/>
      <c r="BN33" s="398"/>
      <c r="BO33" s="398"/>
      <c r="BP33" s="398"/>
      <c r="BQ33" s="398"/>
      <c r="BR33" s="398"/>
      <c r="BS33" s="399"/>
      <c r="BT33" s="402"/>
      <c r="BU33" s="399"/>
      <c r="BV33" s="403"/>
      <c r="BW33" s="404"/>
      <c r="BX33" s="398"/>
      <c r="BY33" s="398"/>
      <c r="BZ33" s="398"/>
      <c r="CA33" s="399"/>
      <c r="CB33" s="405"/>
      <c r="CC33" s="406"/>
      <c r="CD33" s="406"/>
      <c r="CE33" s="398"/>
      <c r="CF33" s="406"/>
      <c r="CG33" s="406"/>
      <c r="CH33" s="406"/>
      <c r="CI33" s="406"/>
      <c r="CJ33" s="406"/>
      <c r="CK33" s="406"/>
      <c r="CL33" s="406"/>
      <c r="CM33" s="399"/>
    </row>
    <row r="34" spans="1:91" x14ac:dyDescent="0.25">
      <c r="A34" s="398"/>
      <c r="B34" s="399"/>
      <c r="C34" s="399"/>
      <c r="D34" s="398"/>
      <c r="E34" s="400"/>
      <c r="F34" s="401"/>
      <c r="G34" s="401"/>
      <c r="H34" s="401"/>
      <c r="I34" s="401"/>
      <c r="J34" s="398"/>
      <c r="K34" s="398"/>
      <c r="L34" s="398"/>
      <c r="Q34" s="398"/>
      <c r="R34" s="398"/>
      <c r="S34" s="398"/>
      <c r="T34" s="398"/>
      <c r="U34" s="398"/>
      <c r="V34" s="400"/>
      <c r="W34" s="400"/>
      <c r="X34" s="399"/>
      <c r="Y34" s="398"/>
      <c r="Z34" s="398"/>
      <c r="AA34" s="398"/>
      <c r="AB34" s="398"/>
      <c r="AC34" s="398"/>
      <c r="AD34" s="399"/>
      <c r="AE34" s="399"/>
      <c r="AF34" s="398"/>
      <c r="AG34" s="407"/>
      <c r="AH34" s="407"/>
      <c r="AI34" s="407"/>
      <c r="AJ34" s="407"/>
      <c r="AK34" s="407"/>
      <c r="AL34" s="398"/>
      <c r="AM34" s="400"/>
      <c r="AN34" s="399"/>
      <c r="AO34" s="399"/>
      <c r="AP34" s="398"/>
      <c r="AQ34" s="398"/>
      <c r="AR34" s="398"/>
      <c r="AS34" s="398"/>
      <c r="AT34" s="398"/>
      <c r="AU34" s="398"/>
      <c r="AV34" s="398"/>
      <c r="AW34" s="398"/>
      <c r="AX34" s="397"/>
      <c r="AY34" s="397"/>
      <c r="AZ34" s="399"/>
      <c r="BA34" s="398"/>
      <c r="BB34" s="398"/>
      <c r="BC34" s="398"/>
      <c r="BD34" s="398"/>
      <c r="BE34" s="398"/>
      <c r="BF34" s="398"/>
      <c r="BG34" s="399"/>
      <c r="BH34" s="399"/>
      <c r="BI34" s="398"/>
      <c r="BJ34" s="398"/>
      <c r="BK34" s="398"/>
      <c r="BL34" s="398"/>
      <c r="BM34" s="398"/>
      <c r="BN34" s="398"/>
      <c r="BO34" s="398"/>
      <c r="BP34" s="398"/>
      <c r="BQ34" s="398"/>
      <c r="BR34" s="398"/>
      <c r="BS34" s="399"/>
      <c r="BT34" s="402"/>
      <c r="BU34" s="399"/>
      <c r="BV34" s="403"/>
      <c r="BW34" s="404"/>
      <c r="BX34" s="398"/>
      <c r="BY34" s="398"/>
      <c r="BZ34" s="398"/>
      <c r="CA34" s="399"/>
      <c r="CB34" s="405"/>
      <c r="CC34" s="406"/>
      <c r="CD34" s="406"/>
      <c r="CE34" s="398"/>
      <c r="CF34" s="406"/>
      <c r="CG34" s="406"/>
      <c r="CH34" s="406"/>
      <c r="CI34" s="406"/>
      <c r="CJ34" s="406"/>
      <c r="CK34" s="406"/>
      <c r="CL34" s="406"/>
      <c r="CM34" s="399"/>
    </row>
    <row r="35" spans="1:91" x14ac:dyDescent="0.25">
      <c r="A35" s="398"/>
      <c r="B35" s="399"/>
      <c r="C35" s="399"/>
      <c r="D35" s="398"/>
      <c r="E35" s="400"/>
      <c r="F35" s="401"/>
      <c r="G35" s="401"/>
      <c r="H35" s="401"/>
      <c r="I35" s="401"/>
      <c r="J35" s="398"/>
      <c r="K35" s="398"/>
      <c r="L35" s="398"/>
      <c r="Q35" s="398"/>
      <c r="R35" s="398"/>
      <c r="S35" s="398"/>
      <c r="T35" s="398"/>
      <c r="U35" s="398"/>
      <c r="V35" s="400"/>
      <c r="W35" s="400"/>
      <c r="X35" s="399"/>
      <c r="Y35" s="398"/>
      <c r="Z35" s="398"/>
      <c r="AA35" s="398"/>
      <c r="AB35" s="398"/>
      <c r="AC35" s="398"/>
      <c r="AD35" s="399"/>
      <c r="AE35" s="399"/>
      <c r="AF35" s="398"/>
      <c r="AG35" s="407"/>
      <c r="AH35" s="407"/>
      <c r="AI35" s="407"/>
      <c r="AJ35" s="407"/>
      <c r="AK35" s="407"/>
      <c r="AL35" s="398"/>
      <c r="AM35" s="400"/>
      <c r="AN35" s="399"/>
      <c r="AO35" s="399"/>
      <c r="AP35" s="398"/>
      <c r="AQ35" s="398"/>
      <c r="AR35" s="398"/>
      <c r="AS35" s="398"/>
      <c r="AT35" s="398"/>
      <c r="AU35" s="398"/>
      <c r="AV35" s="398"/>
      <c r="AW35" s="398"/>
      <c r="AX35" s="397"/>
      <c r="AY35" s="397"/>
      <c r="AZ35" s="399"/>
      <c r="BA35" s="398"/>
      <c r="BB35" s="398"/>
      <c r="BC35" s="398"/>
      <c r="BD35" s="398"/>
      <c r="BE35" s="398"/>
      <c r="BF35" s="398"/>
      <c r="BG35" s="399"/>
      <c r="BH35" s="399"/>
      <c r="BI35" s="398"/>
      <c r="BJ35" s="398"/>
      <c r="BK35" s="398"/>
      <c r="BL35" s="398"/>
      <c r="BM35" s="398"/>
      <c r="BN35" s="398"/>
      <c r="BO35" s="398"/>
      <c r="BP35" s="398"/>
      <c r="BQ35" s="398"/>
      <c r="BR35" s="398"/>
      <c r="BS35" s="399"/>
      <c r="BT35" s="402"/>
      <c r="BU35" s="399"/>
      <c r="BV35" s="403"/>
      <c r="BW35" s="404"/>
      <c r="BX35" s="398"/>
      <c r="BY35" s="398"/>
      <c r="BZ35" s="398"/>
      <c r="CA35" s="399"/>
      <c r="CB35" s="405"/>
      <c r="CC35" s="406"/>
      <c r="CD35" s="406"/>
      <c r="CE35" s="398"/>
      <c r="CF35" s="406"/>
      <c r="CG35" s="406"/>
      <c r="CH35" s="406"/>
      <c r="CI35" s="406"/>
      <c r="CJ35" s="406"/>
      <c r="CK35" s="406"/>
      <c r="CL35" s="406"/>
      <c r="CM35" s="399"/>
    </row>
    <row r="36" spans="1:91" x14ac:dyDescent="0.25">
      <c r="A36" s="398"/>
      <c r="B36" s="399"/>
      <c r="C36" s="399"/>
      <c r="D36" s="398"/>
      <c r="E36" s="400"/>
      <c r="F36" s="401"/>
      <c r="G36" s="401"/>
      <c r="H36" s="401"/>
      <c r="I36" s="401"/>
      <c r="J36" s="398"/>
      <c r="K36" s="398"/>
      <c r="L36" s="398"/>
      <c r="Q36" s="398"/>
      <c r="R36" s="398"/>
      <c r="S36" s="398"/>
      <c r="T36" s="398"/>
      <c r="U36" s="398"/>
      <c r="V36" s="400"/>
      <c r="W36" s="400"/>
      <c r="X36" s="399"/>
      <c r="Y36" s="398"/>
      <c r="Z36" s="398"/>
      <c r="AA36" s="398"/>
      <c r="AB36" s="398"/>
      <c r="AC36" s="398"/>
      <c r="AD36" s="399"/>
      <c r="AE36" s="399"/>
      <c r="AF36" s="398"/>
      <c r="AG36" s="407"/>
      <c r="AH36" s="407"/>
      <c r="AI36" s="407"/>
      <c r="AJ36" s="407"/>
      <c r="AK36" s="407"/>
      <c r="AL36" s="398"/>
      <c r="AM36" s="400"/>
      <c r="AN36" s="399"/>
      <c r="AO36" s="399"/>
      <c r="AP36" s="398"/>
      <c r="AQ36" s="398"/>
      <c r="AR36" s="398"/>
      <c r="AS36" s="398"/>
      <c r="AT36" s="398"/>
      <c r="AU36" s="398"/>
      <c r="AV36" s="398"/>
      <c r="AW36" s="398"/>
      <c r="AX36" s="397"/>
      <c r="AY36" s="397"/>
      <c r="AZ36" s="399"/>
      <c r="BA36" s="398"/>
      <c r="BB36" s="398"/>
      <c r="BC36" s="398"/>
      <c r="BD36" s="398"/>
      <c r="BE36" s="398"/>
      <c r="BF36" s="398"/>
      <c r="BG36" s="399"/>
      <c r="BH36" s="399"/>
      <c r="BI36" s="398"/>
      <c r="BJ36" s="398"/>
      <c r="BK36" s="398"/>
      <c r="BL36" s="398"/>
      <c r="BM36" s="398"/>
      <c r="BN36" s="398"/>
      <c r="BO36" s="398"/>
      <c r="BP36" s="398"/>
      <c r="BQ36" s="398"/>
      <c r="BR36" s="398"/>
      <c r="BS36" s="399"/>
      <c r="BT36" s="402"/>
      <c r="BU36" s="399"/>
      <c r="BV36" s="403"/>
      <c r="BW36" s="404"/>
      <c r="BX36" s="398"/>
      <c r="BY36" s="398"/>
      <c r="BZ36" s="398"/>
      <c r="CA36" s="399"/>
      <c r="CB36" s="405"/>
      <c r="CC36" s="406"/>
      <c r="CD36" s="406"/>
      <c r="CE36" s="398"/>
      <c r="CF36" s="406"/>
      <c r="CG36" s="406"/>
      <c r="CH36" s="406"/>
      <c r="CI36" s="406"/>
      <c r="CJ36" s="406"/>
      <c r="CK36" s="406"/>
      <c r="CL36" s="406"/>
      <c r="CM36" s="399"/>
    </row>
    <row r="37" spans="1:91" x14ac:dyDescent="0.25">
      <c r="A37" s="398"/>
      <c r="B37" s="399"/>
      <c r="C37" s="399"/>
      <c r="D37" s="398"/>
      <c r="E37" s="400"/>
      <c r="F37" s="401"/>
      <c r="G37" s="401"/>
      <c r="H37" s="401"/>
      <c r="I37" s="401"/>
      <c r="J37" s="398"/>
      <c r="K37" s="398"/>
      <c r="L37" s="398"/>
      <c r="Q37" s="398"/>
      <c r="R37" s="398"/>
      <c r="S37" s="398"/>
      <c r="T37" s="398"/>
      <c r="U37" s="398"/>
      <c r="V37" s="400"/>
      <c r="W37" s="400"/>
      <c r="X37" s="399"/>
      <c r="Y37" s="398"/>
      <c r="Z37" s="398"/>
      <c r="AA37" s="398"/>
      <c r="AB37" s="398"/>
      <c r="AC37" s="398"/>
      <c r="AD37" s="399"/>
      <c r="AE37" s="399"/>
      <c r="AF37" s="398"/>
      <c r="AG37" s="407"/>
      <c r="AH37" s="407"/>
      <c r="AI37" s="407"/>
      <c r="AJ37" s="407"/>
      <c r="AK37" s="407"/>
      <c r="AL37" s="398"/>
      <c r="AM37" s="400"/>
      <c r="AN37" s="399"/>
      <c r="AO37" s="399"/>
      <c r="AP37" s="398"/>
      <c r="AQ37" s="398"/>
      <c r="AR37" s="398"/>
      <c r="AS37" s="398"/>
      <c r="AT37" s="398"/>
      <c r="AU37" s="398"/>
      <c r="AV37" s="398"/>
      <c r="AW37" s="398"/>
      <c r="AX37" s="397"/>
      <c r="AY37" s="397"/>
      <c r="AZ37" s="399"/>
      <c r="BA37" s="398"/>
      <c r="BB37" s="398"/>
      <c r="BC37" s="398"/>
      <c r="BD37" s="398"/>
      <c r="BE37" s="398"/>
      <c r="BF37" s="398"/>
      <c r="BG37" s="399"/>
      <c r="BH37" s="399"/>
      <c r="BI37" s="398"/>
      <c r="BJ37" s="398"/>
      <c r="BK37" s="398"/>
      <c r="BL37" s="398"/>
      <c r="BM37" s="398"/>
      <c r="BN37" s="398"/>
      <c r="BO37" s="398"/>
      <c r="BP37" s="398"/>
      <c r="BQ37" s="398"/>
      <c r="BR37" s="398"/>
      <c r="BS37" s="399"/>
      <c r="BT37" s="402"/>
      <c r="BU37" s="399"/>
      <c r="BV37" s="403"/>
      <c r="BW37" s="404"/>
      <c r="BX37" s="398"/>
      <c r="BY37" s="398"/>
      <c r="BZ37" s="398"/>
      <c r="CA37" s="399"/>
      <c r="CB37" s="405"/>
      <c r="CC37" s="406"/>
      <c r="CD37" s="406"/>
      <c r="CE37" s="398"/>
      <c r="CF37" s="406"/>
      <c r="CG37" s="406"/>
      <c r="CH37" s="406"/>
      <c r="CI37" s="406"/>
      <c r="CJ37" s="406"/>
      <c r="CK37" s="406"/>
      <c r="CL37" s="406"/>
      <c r="CM37" s="399"/>
    </row>
    <row r="38" spans="1:91" x14ac:dyDescent="0.25">
      <c r="A38" s="398"/>
      <c r="B38" s="399"/>
      <c r="C38" s="399"/>
      <c r="D38" s="398"/>
      <c r="E38" s="400"/>
      <c r="F38" s="401"/>
      <c r="G38" s="401"/>
      <c r="H38" s="401"/>
      <c r="I38" s="401"/>
      <c r="J38" s="398"/>
      <c r="K38" s="398"/>
      <c r="L38" s="398"/>
      <c r="Q38" s="398"/>
      <c r="R38" s="398"/>
      <c r="S38" s="398"/>
      <c r="T38" s="398"/>
      <c r="U38" s="398"/>
      <c r="V38" s="400"/>
      <c r="W38" s="400"/>
      <c r="X38" s="399"/>
      <c r="Y38" s="398"/>
      <c r="Z38" s="398"/>
      <c r="AA38" s="398"/>
      <c r="AB38" s="398"/>
      <c r="AC38" s="398"/>
      <c r="AD38" s="399"/>
      <c r="AE38" s="399"/>
      <c r="AF38" s="398"/>
      <c r="AG38" s="407"/>
      <c r="AH38" s="407"/>
      <c r="AI38" s="407"/>
      <c r="AJ38" s="407"/>
      <c r="AK38" s="407"/>
      <c r="AL38" s="398"/>
      <c r="AM38" s="400"/>
      <c r="AN38" s="399"/>
      <c r="AO38" s="399"/>
      <c r="AP38" s="398"/>
      <c r="AQ38" s="398"/>
      <c r="AR38" s="398"/>
      <c r="AS38" s="398"/>
      <c r="AT38" s="398"/>
      <c r="AU38" s="398"/>
      <c r="AV38" s="398"/>
      <c r="AW38" s="398"/>
      <c r="AX38" s="397"/>
      <c r="AY38" s="397"/>
      <c r="AZ38" s="399"/>
      <c r="BA38" s="398"/>
      <c r="BB38" s="398"/>
      <c r="BC38" s="398"/>
      <c r="BD38" s="398"/>
      <c r="BE38" s="398"/>
      <c r="BF38" s="398"/>
      <c r="BG38" s="399"/>
      <c r="BH38" s="399"/>
      <c r="BI38" s="398"/>
      <c r="BJ38" s="398"/>
      <c r="BK38" s="398"/>
      <c r="BL38" s="398"/>
      <c r="BM38" s="398"/>
      <c r="BN38" s="398"/>
      <c r="BO38" s="398"/>
      <c r="BP38" s="398"/>
      <c r="BQ38" s="398"/>
      <c r="BR38" s="398"/>
      <c r="BS38" s="399"/>
      <c r="BT38" s="402"/>
      <c r="BU38" s="399"/>
      <c r="BV38" s="403"/>
      <c r="BW38" s="404"/>
      <c r="BX38" s="398"/>
      <c r="BY38" s="398"/>
      <c r="BZ38" s="398"/>
      <c r="CA38" s="399"/>
      <c r="CB38" s="405"/>
      <c r="CC38" s="406"/>
      <c r="CD38" s="406"/>
      <c r="CE38" s="398"/>
      <c r="CF38" s="406"/>
      <c r="CG38" s="406"/>
      <c r="CH38" s="406"/>
      <c r="CI38" s="406"/>
      <c r="CJ38" s="406"/>
      <c r="CK38" s="406"/>
      <c r="CL38" s="406"/>
      <c r="CM38" s="399"/>
    </row>
    <row r="39" spans="1:91" x14ac:dyDescent="0.25">
      <c r="A39" s="398"/>
      <c r="B39" s="399"/>
      <c r="C39" s="399"/>
      <c r="D39" s="398"/>
      <c r="E39" s="400"/>
      <c r="F39" s="401"/>
      <c r="G39" s="401"/>
      <c r="H39" s="401"/>
      <c r="I39" s="401"/>
      <c r="J39" s="398"/>
      <c r="K39" s="398"/>
      <c r="L39" s="398"/>
      <c r="Q39" s="398"/>
      <c r="R39" s="398"/>
      <c r="S39" s="398"/>
      <c r="T39" s="398"/>
      <c r="U39" s="398"/>
      <c r="V39" s="400"/>
      <c r="W39" s="400"/>
      <c r="X39" s="399"/>
      <c r="Y39" s="398"/>
      <c r="Z39" s="398"/>
      <c r="AA39" s="398"/>
      <c r="AB39" s="398"/>
      <c r="AC39" s="398"/>
      <c r="AD39" s="399"/>
      <c r="AE39" s="399"/>
      <c r="AF39" s="398"/>
      <c r="AG39" s="407"/>
      <c r="AH39" s="407"/>
      <c r="AI39" s="407"/>
      <c r="AJ39" s="407"/>
      <c r="AK39" s="407"/>
      <c r="AL39" s="398"/>
      <c r="AM39" s="400"/>
      <c r="AN39" s="399"/>
      <c r="AO39" s="399"/>
      <c r="AP39" s="398"/>
      <c r="AQ39" s="398"/>
      <c r="AR39" s="398"/>
      <c r="AS39" s="398"/>
      <c r="AT39" s="398"/>
      <c r="AU39" s="398"/>
      <c r="AV39" s="398"/>
      <c r="AW39" s="398"/>
      <c r="AX39" s="397"/>
      <c r="AY39" s="397"/>
      <c r="AZ39" s="399"/>
      <c r="BA39" s="398"/>
      <c r="BB39" s="398"/>
      <c r="BC39" s="398"/>
      <c r="BD39" s="398"/>
      <c r="BE39" s="398"/>
      <c r="BF39" s="398"/>
      <c r="BG39" s="399"/>
      <c r="BH39" s="399"/>
      <c r="BI39" s="398"/>
      <c r="BJ39" s="398"/>
      <c r="BK39" s="398"/>
      <c r="BL39" s="398"/>
      <c r="BM39" s="398"/>
      <c r="BN39" s="398"/>
      <c r="BO39" s="398"/>
      <c r="BP39" s="398"/>
      <c r="BQ39" s="398"/>
      <c r="BR39" s="398"/>
      <c r="BS39" s="399"/>
      <c r="BT39" s="402"/>
      <c r="BU39" s="399"/>
      <c r="BV39" s="403"/>
      <c r="BW39" s="404"/>
      <c r="BX39" s="398"/>
      <c r="BY39" s="398"/>
      <c r="BZ39" s="398"/>
      <c r="CA39" s="399"/>
      <c r="CB39" s="405"/>
      <c r="CC39" s="406"/>
      <c r="CD39" s="406"/>
      <c r="CE39" s="398"/>
      <c r="CF39" s="406"/>
      <c r="CG39" s="406"/>
      <c r="CH39" s="406"/>
      <c r="CI39" s="406"/>
      <c r="CJ39" s="406"/>
      <c r="CK39" s="406"/>
      <c r="CL39" s="406"/>
      <c r="CM39" s="399"/>
    </row>
    <row r="40" spans="1:91" x14ac:dyDescent="0.25">
      <c r="A40" s="398"/>
      <c r="B40" s="399"/>
      <c r="C40" s="399"/>
      <c r="D40" s="398"/>
      <c r="E40" s="400"/>
      <c r="F40" s="401"/>
      <c r="G40" s="401"/>
      <c r="H40" s="401"/>
      <c r="I40" s="401"/>
      <c r="J40" s="398"/>
      <c r="K40" s="398"/>
      <c r="L40" s="398"/>
      <c r="Q40" s="398"/>
      <c r="R40" s="398"/>
      <c r="S40" s="398"/>
      <c r="T40" s="398"/>
      <c r="U40" s="398"/>
      <c r="V40" s="400"/>
      <c r="W40" s="400"/>
      <c r="X40" s="399"/>
      <c r="Y40" s="398"/>
      <c r="Z40" s="398"/>
      <c r="AA40" s="398"/>
      <c r="AB40" s="398"/>
      <c r="AC40" s="398"/>
      <c r="AD40" s="399"/>
      <c r="AE40" s="399"/>
      <c r="AF40" s="398"/>
      <c r="AG40" s="407"/>
      <c r="AH40" s="407"/>
      <c r="AI40" s="407"/>
      <c r="AJ40" s="407"/>
      <c r="AK40" s="407"/>
      <c r="AL40" s="398"/>
      <c r="AM40" s="400"/>
      <c r="AN40" s="399"/>
      <c r="AO40" s="399"/>
      <c r="AP40" s="398"/>
      <c r="AQ40" s="398"/>
      <c r="AR40" s="398"/>
      <c r="AS40" s="398"/>
      <c r="AT40" s="398"/>
      <c r="AU40" s="398"/>
      <c r="AV40" s="398"/>
      <c r="AW40" s="398"/>
      <c r="AX40" s="397"/>
      <c r="AY40" s="397"/>
      <c r="AZ40" s="399"/>
      <c r="BA40" s="398"/>
      <c r="BB40" s="398"/>
      <c r="BC40" s="398"/>
      <c r="BD40" s="398"/>
      <c r="BE40" s="398"/>
      <c r="BF40" s="398"/>
      <c r="BG40" s="399"/>
      <c r="BH40" s="399"/>
      <c r="BI40" s="398"/>
      <c r="BJ40" s="398"/>
      <c r="BK40" s="398"/>
      <c r="BL40" s="398"/>
      <c r="BM40" s="398"/>
      <c r="BN40" s="398"/>
      <c r="BO40" s="398"/>
      <c r="BP40" s="398"/>
      <c r="BQ40" s="398"/>
      <c r="BR40" s="398"/>
      <c r="BS40" s="399"/>
      <c r="BT40" s="402"/>
      <c r="BU40" s="399"/>
      <c r="BV40" s="403"/>
      <c r="BW40" s="404"/>
      <c r="BX40" s="398"/>
      <c r="BY40" s="398"/>
      <c r="BZ40" s="398"/>
      <c r="CA40" s="399"/>
      <c r="CB40" s="405"/>
      <c r="CC40" s="406"/>
      <c r="CD40" s="406"/>
      <c r="CE40" s="398"/>
      <c r="CF40" s="406"/>
      <c r="CG40" s="406"/>
      <c r="CH40" s="406"/>
      <c r="CI40" s="406"/>
      <c r="CJ40" s="406"/>
      <c r="CK40" s="406"/>
      <c r="CL40" s="406"/>
      <c r="CM40" s="399"/>
    </row>
    <row r="41" spans="1:91" x14ac:dyDescent="0.25">
      <c r="A41" s="398"/>
      <c r="B41" s="399"/>
      <c r="C41" s="399"/>
      <c r="D41" s="398"/>
      <c r="E41" s="400"/>
      <c r="F41" s="401"/>
      <c r="G41" s="401"/>
      <c r="H41" s="401"/>
      <c r="I41" s="401"/>
      <c r="J41" s="398"/>
      <c r="K41" s="398"/>
      <c r="L41" s="398"/>
      <c r="Q41" s="398"/>
      <c r="R41" s="398"/>
      <c r="S41" s="398"/>
      <c r="T41" s="398"/>
      <c r="U41" s="398"/>
      <c r="V41" s="400"/>
      <c r="W41" s="400"/>
      <c r="X41" s="399"/>
      <c r="Y41" s="398"/>
      <c r="Z41" s="398"/>
      <c r="AA41" s="398"/>
      <c r="AB41" s="398"/>
      <c r="AC41" s="398"/>
      <c r="AD41" s="399"/>
      <c r="AE41" s="399"/>
      <c r="AF41" s="398"/>
      <c r="AG41" s="407"/>
      <c r="AH41" s="407"/>
      <c r="AI41" s="407"/>
      <c r="AJ41" s="407"/>
      <c r="AK41" s="407"/>
      <c r="AL41" s="398"/>
      <c r="AM41" s="400"/>
      <c r="AN41" s="399"/>
      <c r="AO41" s="399"/>
      <c r="AP41" s="398"/>
      <c r="AQ41" s="398"/>
      <c r="AR41" s="398"/>
      <c r="AS41" s="398"/>
      <c r="AT41" s="398"/>
      <c r="AU41" s="398"/>
      <c r="AV41" s="398"/>
      <c r="AW41" s="398"/>
      <c r="AX41" s="397"/>
      <c r="AY41" s="397"/>
      <c r="AZ41" s="399"/>
      <c r="BA41" s="398"/>
      <c r="BB41" s="398"/>
      <c r="BC41" s="398"/>
      <c r="BD41" s="398"/>
      <c r="BE41" s="398"/>
      <c r="BF41" s="398"/>
      <c r="BG41" s="399"/>
      <c r="BH41" s="399"/>
      <c r="BI41" s="398"/>
      <c r="BJ41" s="398"/>
      <c r="BK41" s="398"/>
      <c r="BL41" s="398"/>
      <c r="BM41" s="398"/>
      <c r="BN41" s="398"/>
      <c r="BO41" s="398"/>
      <c r="BP41" s="398"/>
      <c r="BQ41" s="398"/>
      <c r="BR41" s="398"/>
      <c r="BS41" s="399"/>
      <c r="BT41" s="402"/>
      <c r="BU41" s="399"/>
      <c r="BV41" s="403"/>
      <c r="BW41" s="404"/>
      <c r="BX41" s="398"/>
      <c r="BY41" s="398"/>
      <c r="BZ41" s="398"/>
      <c r="CA41" s="399"/>
      <c r="CB41" s="405"/>
      <c r="CC41" s="406"/>
      <c r="CD41" s="406"/>
      <c r="CE41" s="398"/>
      <c r="CF41" s="406"/>
      <c r="CG41" s="406"/>
      <c r="CH41" s="406"/>
      <c r="CI41" s="406"/>
      <c r="CJ41" s="406"/>
      <c r="CK41" s="406"/>
      <c r="CL41" s="406"/>
      <c r="CM41" s="399"/>
    </row>
    <row r="42" spans="1:91" x14ac:dyDescent="0.25">
      <c r="A42" s="398"/>
      <c r="B42" s="399"/>
      <c r="C42" s="399"/>
      <c r="D42" s="398"/>
      <c r="E42" s="400"/>
      <c r="F42" s="401"/>
      <c r="G42" s="401"/>
      <c r="H42" s="401"/>
      <c r="I42" s="401"/>
      <c r="J42" s="398"/>
      <c r="K42" s="398"/>
      <c r="L42" s="398"/>
      <c r="Q42" s="398"/>
      <c r="R42" s="398"/>
      <c r="S42" s="398"/>
      <c r="T42" s="398"/>
      <c r="U42" s="398"/>
      <c r="V42" s="400"/>
      <c r="W42" s="400"/>
      <c r="X42" s="399"/>
      <c r="Y42" s="398"/>
      <c r="Z42" s="398"/>
      <c r="AA42" s="398"/>
      <c r="AB42" s="398"/>
      <c r="AC42" s="398"/>
      <c r="AD42" s="399"/>
      <c r="AE42" s="399"/>
      <c r="AF42" s="398"/>
      <c r="AG42" s="407"/>
      <c r="AH42" s="407"/>
      <c r="AI42" s="407"/>
      <c r="AJ42" s="407"/>
      <c r="AK42" s="407"/>
      <c r="AL42" s="398"/>
      <c r="AM42" s="400"/>
      <c r="AN42" s="399"/>
      <c r="AO42" s="399"/>
      <c r="AP42" s="398"/>
      <c r="AQ42" s="398"/>
      <c r="AR42" s="398"/>
      <c r="AS42" s="398"/>
      <c r="AT42" s="398"/>
      <c r="AU42" s="398"/>
      <c r="AV42" s="398"/>
      <c r="AW42" s="398"/>
      <c r="AX42" s="397"/>
      <c r="AY42" s="397"/>
      <c r="AZ42" s="399"/>
      <c r="BA42" s="398"/>
      <c r="BB42" s="398"/>
      <c r="BC42" s="398"/>
      <c r="BD42" s="398"/>
      <c r="BE42" s="398"/>
      <c r="BF42" s="398"/>
      <c r="BG42" s="399"/>
      <c r="BH42" s="399"/>
      <c r="BI42" s="398"/>
      <c r="BJ42" s="398"/>
      <c r="BK42" s="398"/>
      <c r="BL42" s="398"/>
      <c r="BM42" s="398"/>
      <c r="BN42" s="398"/>
      <c r="BO42" s="398"/>
      <c r="BP42" s="398"/>
      <c r="BQ42" s="398"/>
      <c r="BR42" s="398"/>
      <c r="BS42" s="399"/>
      <c r="BT42" s="402"/>
      <c r="BU42" s="399"/>
      <c r="BV42" s="403"/>
      <c r="BW42" s="404"/>
      <c r="BX42" s="398"/>
      <c r="BY42" s="398"/>
      <c r="BZ42" s="398"/>
      <c r="CA42" s="399"/>
      <c r="CB42" s="405"/>
      <c r="CC42" s="406"/>
      <c r="CD42" s="406"/>
      <c r="CE42" s="398"/>
      <c r="CF42" s="406"/>
      <c r="CG42" s="406"/>
      <c r="CH42" s="406"/>
      <c r="CI42" s="406"/>
      <c r="CJ42" s="406"/>
      <c r="CK42" s="406"/>
      <c r="CL42" s="406"/>
      <c r="CM42" s="399"/>
    </row>
    <row r="43" spans="1:91" x14ac:dyDescent="0.25">
      <c r="A43" s="398"/>
      <c r="B43" s="399"/>
      <c r="C43" s="399"/>
      <c r="D43" s="398"/>
      <c r="E43" s="400"/>
      <c r="F43" s="401"/>
      <c r="G43" s="401"/>
      <c r="H43" s="401"/>
      <c r="I43" s="401"/>
      <c r="J43" s="398"/>
      <c r="K43" s="398"/>
      <c r="L43" s="398"/>
      <c r="Q43" s="398"/>
      <c r="R43" s="398"/>
      <c r="S43" s="398"/>
      <c r="T43" s="398"/>
      <c r="U43" s="398"/>
      <c r="V43" s="400"/>
      <c r="W43" s="400"/>
      <c r="X43" s="399"/>
      <c r="Y43" s="398"/>
      <c r="Z43" s="398"/>
      <c r="AA43" s="398"/>
      <c r="AB43" s="398"/>
      <c r="AC43" s="398"/>
      <c r="AD43" s="399"/>
      <c r="AE43" s="399"/>
      <c r="AF43" s="398"/>
      <c r="AG43" s="407"/>
      <c r="AH43" s="407"/>
      <c r="AI43" s="407"/>
      <c r="AJ43" s="407"/>
      <c r="AK43" s="407"/>
      <c r="AL43" s="398"/>
      <c r="AM43" s="400"/>
      <c r="AN43" s="399"/>
      <c r="AO43" s="399"/>
      <c r="AP43" s="398"/>
      <c r="AQ43" s="398"/>
      <c r="AR43" s="398"/>
      <c r="AS43" s="398"/>
      <c r="AT43" s="398"/>
      <c r="AU43" s="398"/>
      <c r="AV43" s="398"/>
      <c r="AW43" s="398"/>
      <c r="AX43" s="397"/>
      <c r="AY43" s="397"/>
      <c r="AZ43" s="399"/>
      <c r="BA43" s="398"/>
      <c r="BB43" s="398"/>
      <c r="BC43" s="398"/>
      <c r="BD43" s="398"/>
      <c r="BE43" s="398"/>
      <c r="BF43" s="398"/>
      <c r="BG43" s="399"/>
      <c r="BH43" s="399"/>
      <c r="BI43" s="398"/>
      <c r="BJ43" s="398"/>
      <c r="BK43" s="398"/>
      <c r="BL43" s="398"/>
      <c r="BM43" s="398"/>
      <c r="BN43" s="398"/>
      <c r="BO43" s="398"/>
      <c r="BP43" s="398"/>
      <c r="BQ43" s="398"/>
      <c r="BR43" s="398"/>
      <c r="BS43" s="399"/>
      <c r="BT43" s="402"/>
      <c r="BU43" s="399"/>
      <c r="BV43" s="403"/>
      <c r="BW43" s="404"/>
      <c r="BX43" s="398"/>
      <c r="BY43" s="398"/>
      <c r="BZ43" s="398"/>
      <c r="CA43" s="399"/>
      <c r="CB43" s="405"/>
      <c r="CC43" s="406"/>
      <c r="CD43" s="406"/>
      <c r="CE43" s="398"/>
      <c r="CF43" s="406"/>
      <c r="CG43" s="406"/>
      <c r="CH43" s="406"/>
      <c r="CI43" s="406"/>
      <c r="CJ43" s="406"/>
      <c r="CK43" s="406"/>
      <c r="CL43" s="406"/>
      <c r="CM43" s="399"/>
    </row>
    <row r="44" spans="1:91" x14ac:dyDescent="0.25">
      <c r="A44" s="398"/>
      <c r="B44" s="399"/>
      <c r="C44" s="399"/>
      <c r="D44" s="398"/>
      <c r="E44" s="400"/>
      <c r="F44" s="401"/>
      <c r="G44" s="401"/>
      <c r="H44" s="401"/>
      <c r="I44" s="401"/>
      <c r="J44" s="398"/>
      <c r="K44" s="398"/>
      <c r="L44" s="398"/>
      <c r="Q44" s="398"/>
      <c r="R44" s="398"/>
      <c r="S44" s="398"/>
      <c r="T44" s="398"/>
      <c r="U44" s="398"/>
      <c r="V44" s="400"/>
      <c r="W44" s="400"/>
      <c r="X44" s="399"/>
      <c r="Y44" s="398"/>
      <c r="Z44" s="398"/>
      <c r="AA44" s="398"/>
      <c r="AB44" s="398"/>
      <c r="AC44" s="398"/>
      <c r="AD44" s="399"/>
      <c r="AE44" s="399"/>
      <c r="AF44" s="398"/>
      <c r="AG44" s="407"/>
      <c r="AH44" s="407"/>
      <c r="AI44" s="407"/>
      <c r="AJ44" s="407"/>
      <c r="AK44" s="407"/>
      <c r="AL44" s="398"/>
      <c r="AM44" s="400"/>
      <c r="AN44" s="399"/>
      <c r="AO44" s="399"/>
      <c r="AP44" s="398"/>
      <c r="AQ44" s="398"/>
      <c r="AR44" s="398"/>
      <c r="AS44" s="398"/>
      <c r="AT44" s="398"/>
      <c r="AU44" s="398"/>
      <c r="AV44" s="398"/>
      <c r="AW44" s="398"/>
      <c r="AX44" s="397"/>
      <c r="AY44" s="397"/>
      <c r="AZ44" s="399"/>
      <c r="BA44" s="398"/>
      <c r="BB44" s="398"/>
      <c r="BC44" s="398"/>
      <c r="BD44" s="398"/>
      <c r="BE44" s="398"/>
      <c r="BF44" s="398"/>
      <c r="BG44" s="399"/>
      <c r="BH44" s="399"/>
      <c r="BI44" s="398"/>
      <c r="BJ44" s="398"/>
      <c r="BK44" s="398"/>
      <c r="BL44" s="398"/>
      <c r="BM44" s="398"/>
      <c r="BN44" s="398"/>
      <c r="BO44" s="398"/>
      <c r="BP44" s="398"/>
      <c r="BQ44" s="398"/>
      <c r="BR44" s="398"/>
      <c r="BS44" s="399"/>
      <c r="BT44" s="402"/>
      <c r="BU44" s="399"/>
      <c r="BV44" s="403"/>
      <c r="BW44" s="404"/>
      <c r="BX44" s="398"/>
      <c r="BY44" s="398"/>
      <c r="BZ44" s="398"/>
      <c r="CA44" s="399"/>
      <c r="CB44" s="405"/>
      <c r="CC44" s="406"/>
      <c r="CD44" s="406"/>
      <c r="CE44" s="398"/>
      <c r="CF44" s="406"/>
      <c r="CG44" s="406"/>
      <c r="CH44" s="406"/>
      <c r="CI44" s="406"/>
      <c r="CJ44" s="406"/>
      <c r="CK44" s="406"/>
      <c r="CL44" s="406"/>
      <c r="CM44" s="399"/>
    </row>
    <row r="45" spans="1:91" x14ac:dyDescent="0.25">
      <c r="A45" s="398"/>
      <c r="B45" s="399"/>
      <c r="C45" s="399"/>
      <c r="D45" s="398"/>
      <c r="E45" s="400"/>
      <c r="F45" s="401"/>
      <c r="G45" s="401"/>
      <c r="H45" s="401"/>
      <c r="I45" s="401"/>
      <c r="J45" s="398"/>
      <c r="K45" s="398"/>
      <c r="L45" s="398"/>
      <c r="Q45" s="398"/>
      <c r="R45" s="398"/>
      <c r="S45" s="398"/>
      <c r="T45" s="398"/>
      <c r="U45" s="398"/>
      <c r="V45" s="400"/>
      <c r="W45" s="400"/>
      <c r="X45" s="399"/>
      <c r="Y45" s="398"/>
      <c r="Z45" s="398"/>
      <c r="AA45" s="398"/>
      <c r="AB45" s="398"/>
      <c r="AC45" s="398"/>
      <c r="AD45" s="399"/>
      <c r="AE45" s="399"/>
      <c r="AF45" s="398"/>
      <c r="AG45" s="407"/>
      <c r="AH45" s="407"/>
      <c r="AI45" s="407"/>
      <c r="AJ45" s="407"/>
      <c r="AK45" s="407"/>
      <c r="AL45" s="398"/>
      <c r="AM45" s="400"/>
      <c r="AN45" s="399"/>
      <c r="AO45" s="399"/>
      <c r="AP45" s="398"/>
      <c r="AQ45" s="398"/>
      <c r="AR45" s="398"/>
      <c r="AS45" s="398"/>
      <c r="AT45" s="398"/>
      <c r="AU45" s="398"/>
      <c r="AV45" s="398"/>
      <c r="AW45" s="398"/>
      <c r="AX45" s="397"/>
      <c r="AY45" s="397"/>
      <c r="AZ45" s="399"/>
      <c r="BA45" s="398"/>
      <c r="BB45" s="398"/>
      <c r="BC45" s="398"/>
      <c r="BD45" s="398"/>
      <c r="BE45" s="398"/>
      <c r="BF45" s="398"/>
      <c r="BG45" s="399"/>
      <c r="BH45" s="399"/>
      <c r="BI45" s="398"/>
      <c r="BJ45" s="398"/>
      <c r="BK45" s="398"/>
      <c r="BL45" s="398"/>
      <c r="BM45" s="398"/>
      <c r="BN45" s="398"/>
      <c r="BO45" s="398"/>
      <c r="BP45" s="398"/>
      <c r="BQ45" s="398"/>
      <c r="BR45" s="398"/>
      <c r="BS45" s="399"/>
      <c r="BT45" s="402"/>
      <c r="BU45" s="399"/>
      <c r="BV45" s="403"/>
      <c r="BW45" s="404"/>
      <c r="BX45" s="398"/>
      <c r="BY45" s="398"/>
      <c r="BZ45" s="398"/>
      <c r="CA45" s="399"/>
      <c r="CB45" s="405"/>
      <c r="CC45" s="406"/>
      <c r="CD45" s="406"/>
      <c r="CE45" s="398"/>
      <c r="CF45" s="406"/>
      <c r="CG45" s="406"/>
      <c r="CH45" s="406"/>
      <c r="CI45" s="406"/>
      <c r="CJ45" s="406"/>
      <c r="CK45" s="406"/>
      <c r="CL45" s="406"/>
      <c r="CM45" s="399"/>
    </row>
    <row r="46" spans="1:91" x14ac:dyDescent="0.25">
      <c r="A46" s="398"/>
      <c r="B46" s="399"/>
      <c r="C46" s="399"/>
      <c r="D46" s="398"/>
      <c r="E46" s="400"/>
      <c r="F46" s="401"/>
      <c r="G46" s="401"/>
      <c r="H46" s="401"/>
      <c r="I46" s="401"/>
      <c r="J46" s="398"/>
      <c r="K46" s="398"/>
      <c r="L46" s="398"/>
      <c r="Q46" s="398"/>
      <c r="R46" s="398"/>
      <c r="S46" s="398"/>
      <c r="T46" s="398"/>
      <c r="U46" s="398"/>
      <c r="V46" s="400"/>
      <c r="W46" s="400"/>
      <c r="X46" s="399"/>
      <c r="Y46" s="398"/>
      <c r="Z46" s="398"/>
      <c r="AA46" s="398"/>
      <c r="AB46" s="398"/>
      <c r="AC46" s="398"/>
      <c r="AD46" s="399"/>
      <c r="AE46" s="399"/>
      <c r="AF46" s="398"/>
      <c r="AG46" s="407"/>
      <c r="AH46" s="407"/>
      <c r="AI46" s="407"/>
      <c r="AJ46" s="407"/>
      <c r="AK46" s="407"/>
      <c r="AL46" s="398"/>
      <c r="AM46" s="400"/>
      <c r="AN46" s="399"/>
      <c r="AO46" s="399"/>
      <c r="AP46" s="398"/>
      <c r="AQ46" s="398"/>
      <c r="AR46" s="398"/>
      <c r="AS46" s="398"/>
      <c r="AT46" s="398"/>
      <c r="AU46" s="398"/>
      <c r="AV46" s="398"/>
      <c r="AW46" s="398"/>
      <c r="AX46" s="397"/>
      <c r="AY46" s="397"/>
      <c r="AZ46" s="399"/>
      <c r="BA46" s="398"/>
      <c r="BB46" s="398"/>
      <c r="BC46" s="398"/>
      <c r="BD46" s="398"/>
      <c r="BE46" s="398"/>
      <c r="BF46" s="398"/>
      <c r="BG46" s="399"/>
      <c r="BH46" s="399"/>
      <c r="BI46" s="398"/>
      <c r="BJ46" s="398"/>
      <c r="BK46" s="398"/>
      <c r="BL46" s="398"/>
      <c r="BM46" s="398"/>
      <c r="BN46" s="398"/>
      <c r="BO46" s="398"/>
      <c r="BP46" s="398"/>
      <c r="BQ46" s="398"/>
      <c r="BR46" s="398"/>
      <c r="BS46" s="399"/>
      <c r="BT46" s="402"/>
      <c r="BU46" s="399"/>
      <c r="BV46" s="403"/>
      <c r="BW46" s="404"/>
      <c r="BX46" s="398"/>
      <c r="BY46" s="398"/>
      <c r="BZ46" s="398"/>
      <c r="CA46" s="399"/>
      <c r="CB46" s="405"/>
      <c r="CC46" s="406"/>
      <c r="CD46" s="406"/>
      <c r="CE46" s="398"/>
      <c r="CF46" s="406"/>
      <c r="CG46" s="406"/>
      <c r="CH46" s="406"/>
      <c r="CI46" s="406"/>
      <c r="CJ46" s="406"/>
      <c r="CK46" s="406"/>
      <c r="CL46" s="406"/>
      <c r="CM46" s="399"/>
    </row>
    <row r="47" spans="1:91" x14ac:dyDescent="0.25">
      <c r="A47" s="398"/>
      <c r="B47" s="399"/>
      <c r="C47" s="399"/>
      <c r="D47" s="398"/>
      <c r="E47" s="400"/>
      <c r="F47" s="401"/>
      <c r="G47" s="401"/>
      <c r="H47" s="401"/>
      <c r="I47" s="401"/>
      <c r="J47" s="398"/>
      <c r="K47" s="398"/>
      <c r="L47" s="398"/>
      <c r="Q47" s="398"/>
      <c r="R47" s="398"/>
      <c r="S47" s="398"/>
      <c r="T47" s="398"/>
      <c r="U47" s="398"/>
      <c r="V47" s="400"/>
      <c r="W47" s="400"/>
      <c r="X47" s="399"/>
      <c r="Y47" s="398"/>
      <c r="Z47" s="398"/>
      <c r="AA47" s="398"/>
      <c r="AB47" s="398"/>
      <c r="AC47" s="398"/>
      <c r="AD47" s="399"/>
      <c r="AE47" s="399"/>
      <c r="AF47" s="398"/>
      <c r="AG47" s="407"/>
      <c r="AH47" s="407"/>
      <c r="AI47" s="407"/>
      <c r="AJ47" s="407"/>
      <c r="AK47" s="407"/>
      <c r="AL47" s="398"/>
      <c r="AM47" s="400"/>
      <c r="AN47" s="399"/>
      <c r="AO47" s="399"/>
      <c r="AP47" s="398"/>
      <c r="AQ47" s="398"/>
      <c r="AR47" s="398"/>
      <c r="AS47" s="398"/>
      <c r="AT47" s="398"/>
      <c r="AU47" s="398"/>
      <c r="AV47" s="398"/>
      <c r="AW47" s="398"/>
      <c r="AX47" s="397"/>
      <c r="AY47" s="397"/>
      <c r="AZ47" s="399"/>
      <c r="BA47" s="398"/>
      <c r="BB47" s="398"/>
      <c r="BC47" s="398"/>
      <c r="BD47" s="398"/>
      <c r="BE47" s="398"/>
      <c r="BF47" s="398"/>
      <c r="BG47" s="399"/>
      <c r="BH47" s="399"/>
      <c r="BI47" s="398"/>
      <c r="BJ47" s="398"/>
      <c r="BK47" s="398"/>
      <c r="BL47" s="398"/>
      <c r="BM47" s="398"/>
      <c r="BN47" s="398"/>
      <c r="BO47" s="398"/>
      <c r="BP47" s="398"/>
      <c r="BQ47" s="398"/>
      <c r="BR47" s="398"/>
      <c r="BS47" s="399"/>
      <c r="BT47" s="402"/>
      <c r="BU47" s="399"/>
      <c r="BV47" s="403"/>
      <c r="BW47" s="404"/>
      <c r="BX47" s="398"/>
      <c r="BY47" s="398"/>
      <c r="BZ47" s="398"/>
      <c r="CA47" s="399"/>
      <c r="CB47" s="405"/>
      <c r="CC47" s="406"/>
      <c r="CD47" s="406"/>
      <c r="CE47" s="398"/>
      <c r="CF47" s="406"/>
      <c r="CG47" s="406"/>
      <c r="CH47" s="406"/>
      <c r="CI47" s="406"/>
      <c r="CJ47" s="406"/>
      <c r="CK47" s="406"/>
      <c r="CL47" s="406"/>
      <c r="CM47" s="399"/>
    </row>
    <row r="48" spans="1:91" x14ac:dyDescent="0.25">
      <c r="A48" s="398"/>
      <c r="B48" s="399"/>
      <c r="C48" s="399"/>
      <c r="D48" s="398"/>
      <c r="E48" s="400"/>
      <c r="F48" s="401"/>
      <c r="G48" s="401"/>
      <c r="H48" s="401"/>
      <c r="I48" s="401"/>
      <c r="J48" s="398"/>
      <c r="K48" s="398"/>
      <c r="L48" s="398"/>
      <c r="Q48" s="398"/>
      <c r="R48" s="398"/>
      <c r="S48" s="398"/>
      <c r="T48" s="398"/>
      <c r="U48" s="398"/>
      <c r="V48" s="400"/>
      <c r="W48" s="400"/>
      <c r="X48" s="399"/>
      <c r="Y48" s="398"/>
      <c r="Z48" s="398"/>
      <c r="AA48" s="398"/>
      <c r="AB48" s="398"/>
      <c r="AC48" s="398"/>
      <c r="AD48" s="399"/>
      <c r="AE48" s="399"/>
      <c r="AF48" s="398"/>
      <c r="AG48" s="407"/>
      <c r="AH48" s="407"/>
      <c r="AI48" s="407"/>
      <c r="AJ48" s="407"/>
      <c r="AK48" s="407"/>
      <c r="AL48" s="398"/>
      <c r="AM48" s="400"/>
      <c r="AN48" s="399"/>
      <c r="AO48" s="399"/>
      <c r="AP48" s="398"/>
      <c r="AQ48" s="398"/>
      <c r="AR48" s="398"/>
      <c r="AS48" s="398"/>
      <c r="AT48" s="398"/>
      <c r="AU48" s="398"/>
      <c r="AV48" s="398"/>
      <c r="AW48" s="398"/>
      <c r="AX48" s="397"/>
      <c r="AY48" s="397"/>
      <c r="AZ48" s="399"/>
      <c r="BA48" s="398"/>
      <c r="BB48" s="398"/>
      <c r="BC48" s="398"/>
      <c r="BD48" s="398"/>
      <c r="BE48" s="398"/>
      <c r="BF48" s="398"/>
      <c r="BG48" s="399"/>
      <c r="BH48" s="399"/>
      <c r="BI48" s="398"/>
      <c r="BJ48" s="398"/>
      <c r="BK48" s="398"/>
      <c r="BL48" s="398"/>
      <c r="BM48" s="398"/>
      <c r="BN48" s="398"/>
      <c r="BO48" s="398"/>
      <c r="BP48" s="398"/>
      <c r="BQ48" s="398"/>
      <c r="BR48" s="398"/>
      <c r="BS48" s="399"/>
      <c r="BT48" s="402"/>
      <c r="BU48" s="399"/>
      <c r="BV48" s="403"/>
      <c r="BW48" s="404"/>
      <c r="BX48" s="398"/>
      <c r="BY48" s="398"/>
      <c r="BZ48" s="398"/>
      <c r="CA48" s="399"/>
      <c r="CB48" s="405"/>
      <c r="CC48" s="406"/>
      <c r="CD48" s="406"/>
      <c r="CE48" s="398"/>
      <c r="CF48" s="406"/>
      <c r="CG48" s="406"/>
      <c r="CH48" s="406"/>
      <c r="CI48" s="406"/>
      <c r="CJ48" s="406"/>
      <c r="CK48" s="406"/>
      <c r="CL48" s="406"/>
      <c r="CM48" s="399"/>
    </row>
    <row r="49" spans="1:91" x14ac:dyDescent="0.25">
      <c r="A49" s="398"/>
      <c r="B49" s="399"/>
      <c r="C49" s="399"/>
      <c r="D49" s="398"/>
      <c r="E49" s="400"/>
      <c r="F49" s="401"/>
      <c r="G49" s="401"/>
      <c r="H49" s="401"/>
      <c r="I49" s="401"/>
      <c r="J49" s="398"/>
      <c r="K49" s="398"/>
      <c r="L49" s="398"/>
      <c r="Q49" s="398"/>
      <c r="R49" s="398"/>
      <c r="S49" s="398"/>
      <c r="T49" s="398"/>
      <c r="U49" s="398"/>
      <c r="V49" s="400"/>
      <c r="W49" s="400"/>
      <c r="X49" s="399"/>
      <c r="Y49" s="398"/>
      <c r="Z49" s="398"/>
      <c r="AA49" s="398"/>
      <c r="AB49" s="398"/>
      <c r="AC49" s="398"/>
      <c r="AD49" s="399"/>
      <c r="AE49" s="399"/>
      <c r="AF49" s="398"/>
      <c r="AG49" s="407"/>
      <c r="AH49" s="407"/>
      <c r="AI49" s="407"/>
      <c r="AJ49" s="407"/>
      <c r="AK49" s="407"/>
      <c r="AL49" s="398"/>
      <c r="AM49" s="400"/>
      <c r="AN49" s="399"/>
      <c r="AO49" s="399"/>
      <c r="AP49" s="398"/>
      <c r="AQ49" s="398"/>
      <c r="AR49" s="398"/>
      <c r="AS49" s="398"/>
      <c r="AT49" s="398"/>
      <c r="AU49" s="398"/>
      <c r="AV49" s="398"/>
      <c r="AW49" s="398"/>
      <c r="AX49" s="397"/>
      <c r="AY49" s="397"/>
      <c r="AZ49" s="399"/>
      <c r="BA49" s="398"/>
      <c r="BB49" s="398"/>
      <c r="BC49" s="398"/>
      <c r="BD49" s="398"/>
      <c r="BE49" s="398"/>
      <c r="BF49" s="398"/>
      <c r="BG49" s="399"/>
      <c r="BH49" s="399"/>
      <c r="BI49" s="398"/>
      <c r="BJ49" s="398"/>
      <c r="BK49" s="398"/>
      <c r="BL49" s="398"/>
      <c r="BM49" s="398"/>
      <c r="BN49" s="398"/>
      <c r="BO49" s="398"/>
      <c r="BP49" s="398"/>
      <c r="BQ49" s="398"/>
      <c r="BR49" s="398"/>
      <c r="BS49" s="399"/>
      <c r="BT49" s="402"/>
      <c r="BU49" s="399"/>
      <c r="BV49" s="403"/>
      <c r="BW49" s="404"/>
      <c r="BX49" s="398"/>
      <c r="BY49" s="398"/>
      <c r="BZ49" s="398"/>
      <c r="CA49" s="399"/>
      <c r="CB49" s="405"/>
      <c r="CC49" s="406"/>
      <c r="CD49" s="406"/>
      <c r="CE49" s="398"/>
      <c r="CF49" s="406"/>
      <c r="CG49" s="406"/>
      <c r="CH49" s="406"/>
      <c r="CI49" s="406"/>
      <c r="CJ49" s="406"/>
      <c r="CK49" s="406"/>
      <c r="CL49" s="406"/>
      <c r="CM49" s="399"/>
    </row>
    <row r="50" spans="1:91" x14ac:dyDescent="0.25">
      <c r="A50" s="398"/>
      <c r="B50" s="399"/>
      <c r="C50" s="399"/>
      <c r="D50" s="398"/>
      <c r="E50" s="400"/>
      <c r="F50" s="401"/>
      <c r="G50" s="401"/>
      <c r="H50" s="401"/>
      <c r="I50" s="401"/>
      <c r="J50" s="398"/>
      <c r="K50" s="398"/>
      <c r="L50" s="398"/>
      <c r="Q50" s="398"/>
      <c r="R50" s="398"/>
      <c r="S50" s="398"/>
      <c r="T50" s="398"/>
      <c r="U50" s="398"/>
      <c r="V50" s="400"/>
      <c r="W50" s="400"/>
      <c r="X50" s="399"/>
      <c r="Y50" s="398"/>
      <c r="Z50" s="398"/>
      <c r="AA50" s="398"/>
      <c r="AB50" s="398"/>
      <c r="AC50" s="398"/>
      <c r="AD50" s="399"/>
      <c r="AE50" s="399"/>
      <c r="AF50" s="398"/>
      <c r="AG50" s="407"/>
      <c r="AH50" s="407"/>
      <c r="AI50" s="407"/>
      <c r="AJ50" s="407"/>
      <c r="AK50" s="407"/>
      <c r="AL50" s="398"/>
      <c r="AM50" s="400"/>
      <c r="AN50" s="399"/>
      <c r="AO50" s="399"/>
      <c r="AP50" s="398"/>
      <c r="AQ50" s="398"/>
      <c r="AR50" s="398"/>
      <c r="AS50" s="398"/>
      <c r="AT50" s="398"/>
      <c r="AU50" s="398"/>
      <c r="AV50" s="398"/>
      <c r="AW50" s="398"/>
      <c r="AX50" s="397"/>
      <c r="AY50" s="397"/>
      <c r="AZ50" s="399"/>
      <c r="BA50" s="398"/>
      <c r="BB50" s="398"/>
      <c r="BC50" s="398"/>
      <c r="BD50" s="398"/>
      <c r="BE50" s="398"/>
      <c r="BF50" s="398"/>
      <c r="BG50" s="399"/>
      <c r="BH50" s="399"/>
      <c r="BI50" s="398"/>
      <c r="BJ50" s="398"/>
      <c r="BK50" s="398"/>
      <c r="BL50" s="398"/>
      <c r="BM50" s="398"/>
      <c r="BN50" s="398"/>
      <c r="BO50" s="398"/>
      <c r="BP50" s="398"/>
      <c r="BQ50" s="398"/>
      <c r="BR50" s="398"/>
      <c r="BS50" s="399"/>
      <c r="BT50" s="402"/>
      <c r="BU50" s="399"/>
      <c r="BV50" s="403"/>
      <c r="BW50" s="404"/>
      <c r="BX50" s="398"/>
      <c r="BY50" s="398"/>
      <c r="BZ50" s="398"/>
      <c r="CA50" s="399"/>
      <c r="CB50" s="405"/>
      <c r="CC50" s="406"/>
      <c r="CD50" s="406"/>
      <c r="CE50" s="398"/>
      <c r="CF50" s="406"/>
      <c r="CG50" s="406"/>
      <c r="CH50" s="406"/>
      <c r="CI50" s="406"/>
      <c r="CJ50" s="406"/>
      <c r="CK50" s="406"/>
      <c r="CL50" s="406"/>
      <c r="CM50" s="399"/>
    </row>
    <row r="51" spans="1:91" x14ac:dyDescent="0.25">
      <c r="A51" s="398"/>
      <c r="B51" s="399"/>
      <c r="C51" s="399"/>
      <c r="D51" s="398"/>
      <c r="E51" s="400"/>
      <c r="F51" s="401"/>
      <c r="G51" s="401"/>
      <c r="H51" s="401"/>
      <c r="I51" s="401"/>
      <c r="J51" s="398"/>
      <c r="K51" s="398"/>
      <c r="L51" s="398"/>
      <c r="Q51" s="398"/>
      <c r="R51" s="398"/>
      <c r="S51" s="398"/>
      <c r="T51" s="398"/>
      <c r="U51" s="398"/>
      <c r="V51" s="400"/>
      <c r="W51" s="400"/>
      <c r="X51" s="399"/>
      <c r="Y51" s="398"/>
      <c r="Z51" s="398"/>
      <c r="AA51" s="398"/>
      <c r="AB51" s="398"/>
      <c r="AC51" s="398"/>
      <c r="AD51" s="399"/>
      <c r="AE51" s="399"/>
      <c r="AF51" s="398"/>
      <c r="AG51" s="407"/>
      <c r="AH51" s="407"/>
      <c r="AI51" s="407"/>
      <c r="AJ51" s="407"/>
      <c r="AK51" s="407"/>
      <c r="AL51" s="398"/>
      <c r="AM51" s="400"/>
      <c r="AN51" s="399"/>
      <c r="AO51" s="399"/>
      <c r="AP51" s="398"/>
      <c r="AQ51" s="398"/>
      <c r="AR51" s="398"/>
      <c r="AS51" s="398"/>
      <c r="AT51" s="398"/>
      <c r="AU51" s="398"/>
      <c r="AV51" s="398"/>
      <c r="AW51" s="398"/>
      <c r="AX51" s="397"/>
      <c r="AY51" s="397"/>
      <c r="AZ51" s="399"/>
      <c r="BA51" s="398"/>
      <c r="BB51" s="398"/>
      <c r="BC51" s="398"/>
      <c r="BD51" s="398"/>
      <c r="BE51" s="398"/>
      <c r="BF51" s="398"/>
      <c r="BG51" s="399"/>
      <c r="BH51" s="399"/>
      <c r="BI51" s="398"/>
      <c r="BJ51" s="398"/>
      <c r="BK51" s="398"/>
      <c r="BL51" s="398"/>
      <c r="BM51" s="398"/>
      <c r="BN51" s="398"/>
      <c r="BO51" s="398"/>
      <c r="BP51" s="398"/>
      <c r="BQ51" s="398"/>
      <c r="BR51" s="398"/>
      <c r="BS51" s="399"/>
      <c r="BT51" s="402"/>
      <c r="BU51" s="399"/>
      <c r="BV51" s="403"/>
      <c r="BW51" s="404"/>
      <c r="BX51" s="398"/>
      <c r="BY51" s="398"/>
      <c r="BZ51" s="398"/>
      <c r="CA51" s="399"/>
      <c r="CB51" s="405"/>
      <c r="CC51" s="406"/>
      <c r="CD51" s="406"/>
      <c r="CE51" s="398"/>
      <c r="CF51" s="406"/>
      <c r="CG51" s="406"/>
      <c r="CH51" s="406"/>
      <c r="CI51" s="406"/>
      <c r="CJ51" s="406"/>
      <c r="CK51" s="406"/>
      <c r="CL51" s="406"/>
      <c r="CM51" s="399"/>
    </row>
    <row r="52" spans="1:91" x14ac:dyDescent="0.25">
      <c r="A52" s="398"/>
      <c r="B52" s="399"/>
      <c r="C52" s="399"/>
      <c r="D52" s="398"/>
      <c r="E52" s="400"/>
      <c r="F52" s="401"/>
      <c r="G52" s="401"/>
      <c r="H52" s="401"/>
      <c r="I52" s="401"/>
      <c r="J52" s="398"/>
      <c r="K52" s="398"/>
      <c r="L52" s="398"/>
      <c r="Q52" s="398"/>
      <c r="R52" s="398"/>
      <c r="S52" s="398"/>
      <c r="T52" s="398"/>
      <c r="U52" s="398"/>
      <c r="V52" s="400"/>
      <c r="W52" s="400"/>
      <c r="X52" s="399"/>
      <c r="Y52" s="398"/>
      <c r="Z52" s="398"/>
      <c r="AA52" s="398"/>
      <c r="AB52" s="398"/>
      <c r="AC52" s="398"/>
      <c r="AD52" s="399"/>
      <c r="AE52" s="399"/>
      <c r="AF52" s="398"/>
      <c r="AG52" s="407"/>
      <c r="AH52" s="407"/>
      <c r="AI52" s="407"/>
      <c r="AJ52" s="407"/>
      <c r="AK52" s="407"/>
      <c r="AL52" s="398"/>
      <c r="AM52" s="400"/>
      <c r="AN52" s="399"/>
      <c r="AO52" s="399"/>
      <c r="AP52" s="398"/>
      <c r="AQ52" s="398"/>
      <c r="AR52" s="398"/>
      <c r="AS52" s="398"/>
      <c r="AT52" s="398"/>
      <c r="AU52" s="398"/>
      <c r="AV52" s="398"/>
      <c r="AW52" s="398"/>
      <c r="AX52" s="397"/>
      <c r="AY52" s="397"/>
      <c r="AZ52" s="399"/>
      <c r="BA52" s="398"/>
      <c r="BB52" s="398"/>
      <c r="BC52" s="398"/>
      <c r="BD52" s="398"/>
      <c r="BE52" s="398"/>
      <c r="BF52" s="398"/>
      <c r="BG52" s="399"/>
      <c r="BH52" s="399"/>
      <c r="BI52" s="398"/>
      <c r="BJ52" s="398"/>
      <c r="BK52" s="398"/>
      <c r="BL52" s="398"/>
      <c r="BM52" s="398"/>
      <c r="BN52" s="398"/>
      <c r="BO52" s="398"/>
      <c r="BP52" s="398"/>
      <c r="BQ52" s="398"/>
      <c r="BR52" s="398"/>
      <c r="BS52" s="399"/>
      <c r="BT52" s="402"/>
      <c r="BU52" s="399"/>
      <c r="BV52" s="403"/>
      <c r="BW52" s="404"/>
      <c r="BX52" s="398"/>
      <c r="BY52" s="398"/>
      <c r="BZ52" s="398"/>
      <c r="CA52" s="399"/>
      <c r="CB52" s="405"/>
      <c r="CC52" s="406"/>
      <c r="CD52" s="406"/>
      <c r="CE52" s="398"/>
      <c r="CF52" s="406"/>
      <c r="CG52" s="406"/>
      <c r="CH52" s="406"/>
      <c r="CI52" s="406"/>
      <c r="CJ52" s="406"/>
      <c r="CK52" s="406"/>
      <c r="CL52" s="406"/>
      <c r="CM52" s="399"/>
    </row>
    <row r="53" spans="1:91" x14ac:dyDescent="0.25">
      <c r="A53" s="398"/>
      <c r="B53" s="399"/>
      <c r="C53" s="399"/>
      <c r="D53" s="398"/>
      <c r="E53" s="400"/>
      <c r="F53" s="401"/>
      <c r="G53" s="401"/>
      <c r="H53" s="401"/>
      <c r="I53" s="401"/>
      <c r="J53" s="398"/>
      <c r="K53" s="398"/>
      <c r="L53" s="398"/>
      <c r="Q53" s="398"/>
      <c r="R53" s="398"/>
      <c r="S53" s="398"/>
      <c r="T53" s="398"/>
      <c r="U53" s="398"/>
      <c r="V53" s="400"/>
      <c r="W53" s="400"/>
      <c r="X53" s="399"/>
      <c r="Y53" s="398"/>
      <c r="Z53" s="398"/>
      <c r="AA53" s="398"/>
      <c r="AB53" s="398"/>
      <c r="AC53" s="398"/>
      <c r="AD53" s="399"/>
      <c r="AE53" s="399"/>
      <c r="AF53" s="398"/>
      <c r="AG53" s="407"/>
      <c r="AH53" s="407"/>
      <c r="AI53" s="407"/>
      <c r="AJ53" s="407"/>
      <c r="AK53" s="407"/>
      <c r="AL53" s="398"/>
      <c r="AM53" s="400"/>
      <c r="AN53" s="399"/>
      <c r="AO53" s="399"/>
      <c r="AP53" s="398"/>
      <c r="AQ53" s="398"/>
      <c r="AR53" s="398"/>
      <c r="AS53" s="398"/>
      <c r="AT53" s="398"/>
      <c r="AU53" s="398"/>
      <c r="AV53" s="398"/>
      <c r="AW53" s="398"/>
      <c r="AX53" s="397"/>
      <c r="AY53" s="397"/>
      <c r="AZ53" s="399"/>
      <c r="BA53" s="398"/>
      <c r="BB53" s="398"/>
      <c r="BC53" s="398"/>
      <c r="BD53" s="398"/>
      <c r="BE53" s="398"/>
      <c r="BF53" s="398"/>
      <c r="BG53" s="399"/>
      <c r="BH53" s="399"/>
      <c r="BI53" s="398"/>
      <c r="BJ53" s="398"/>
      <c r="BK53" s="398"/>
      <c r="BL53" s="398"/>
      <c r="BM53" s="398"/>
      <c r="BN53" s="398"/>
      <c r="BO53" s="398"/>
      <c r="BP53" s="398"/>
      <c r="BQ53" s="398"/>
      <c r="BR53" s="398"/>
      <c r="BS53" s="399"/>
      <c r="BT53" s="402"/>
      <c r="BU53" s="399"/>
      <c r="BV53" s="403"/>
      <c r="BW53" s="404"/>
      <c r="BX53" s="398"/>
      <c r="BY53" s="398"/>
      <c r="BZ53" s="398"/>
      <c r="CA53" s="399"/>
      <c r="CB53" s="405"/>
      <c r="CC53" s="406"/>
      <c r="CD53" s="406"/>
      <c r="CE53" s="398"/>
      <c r="CF53" s="406"/>
      <c r="CG53" s="406"/>
      <c r="CH53" s="406"/>
      <c r="CI53" s="406"/>
      <c r="CJ53" s="406"/>
      <c r="CK53" s="406"/>
      <c r="CL53" s="406"/>
      <c r="CM53" s="399"/>
    </row>
    <row r="54" spans="1:91" x14ac:dyDescent="0.25">
      <c r="A54" s="398"/>
      <c r="B54" s="399"/>
      <c r="C54" s="399"/>
      <c r="D54" s="398"/>
      <c r="E54" s="400"/>
      <c r="F54" s="401"/>
      <c r="G54" s="401"/>
      <c r="H54" s="401"/>
      <c r="I54" s="401"/>
      <c r="J54" s="398"/>
      <c r="K54" s="398"/>
      <c r="L54" s="398"/>
      <c r="Q54" s="398"/>
      <c r="R54" s="398"/>
      <c r="S54" s="398"/>
      <c r="T54" s="398"/>
      <c r="U54" s="398"/>
      <c r="V54" s="400"/>
      <c r="W54" s="400"/>
      <c r="X54" s="399"/>
      <c r="Y54" s="398"/>
      <c r="Z54" s="398"/>
      <c r="AA54" s="398"/>
      <c r="AB54" s="398"/>
      <c r="AC54" s="398"/>
      <c r="AD54" s="399"/>
      <c r="AE54" s="399"/>
      <c r="AF54" s="398"/>
      <c r="AG54" s="407"/>
      <c r="AH54" s="407"/>
      <c r="AI54" s="407"/>
      <c r="AJ54" s="407"/>
      <c r="AK54" s="407"/>
      <c r="AL54" s="398"/>
      <c r="AM54" s="400"/>
      <c r="AN54" s="399"/>
      <c r="AO54" s="399"/>
      <c r="AP54" s="398"/>
      <c r="AQ54" s="398"/>
      <c r="AR54" s="398"/>
      <c r="AS54" s="398"/>
      <c r="AT54" s="398"/>
      <c r="AU54" s="398"/>
      <c r="AV54" s="398"/>
      <c r="AW54" s="398"/>
      <c r="AX54" s="397"/>
      <c r="AY54" s="397"/>
      <c r="AZ54" s="399"/>
      <c r="BA54" s="398"/>
      <c r="BB54" s="398"/>
      <c r="BC54" s="398"/>
      <c r="BD54" s="398"/>
      <c r="BE54" s="398"/>
      <c r="BF54" s="398"/>
      <c r="BG54" s="399"/>
      <c r="BH54" s="399"/>
      <c r="BI54" s="398"/>
      <c r="BJ54" s="398"/>
      <c r="BK54" s="398"/>
      <c r="BL54" s="398"/>
      <c r="BM54" s="398"/>
      <c r="BN54" s="398"/>
      <c r="BO54" s="398"/>
      <c r="BP54" s="398"/>
      <c r="BQ54" s="398"/>
      <c r="BR54" s="398"/>
      <c r="BS54" s="399"/>
      <c r="BT54" s="402"/>
      <c r="BU54" s="399"/>
      <c r="BV54" s="403"/>
      <c r="BW54" s="404"/>
      <c r="BX54" s="398"/>
      <c r="BY54" s="398"/>
      <c r="BZ54" s="398"/>
      <c r="CA54" s="399"/>
      <c r="CB54" s="405"/>
      <c r="CC54" s="406"/>
      <c r="CD54" s="406"/>
      <c r="CE54" s="398"/>
      <c r="CF54" s="406"/>
      <c r="CG54" s="406"/>
      <c r="CH54" s="406"/>
      <c r="CI54" s="406"/>
      <c r="CJ54" s="406"/>
      <c r="CK54" s="406"/>
      <c r="CL54" s="406"/>
      <c r="CM54" s="399"/>
    </row>
    <row r="55" spans="1:91" x14ac:dyDescent="0.25">
      <c r="A55" s="398"/>
      <c r="B55" s="399"/>
      <c r="C55" s="399"/>
      <c r="D55" s="398"/>
      <c r="E55" s="400"/>
      <c r="F55" s="401"/>
      <c r="G55" s="401"/>
      <c r="H55" s="401"/>
      <c r="I55" s="401"/>
      <c r="J55" s="398"/>
      <c r="K55" s="398"/>
      <c r="L55" s="398"/>
      <c r="Q55" s="398"/>
      <c r="R55" s="398"/>
      <c r="S55" s="398"/>
      <c r="T55" s="398"/>
      <c r="U55" s="398"/>
      <c r="V55" s="400"/>
      <c r="W55" s="400"/>
      <c r="X55" s="399"/>
      <c r="Y55" s="398"/>
      <c r="Z55" s="398"/>
      <c r="AA55" s="398"/>
      <c r="AB55" s="398"/>
      <c r="AC55" s="398"/>
      <c r="AD55" s="399"/>
      <c r="AE55" s="399"/>
      <c r="AF55" s="398"/>
      <c r="AG55" s="407"/>
      <c r="AH55" s="407"/>
      <c r="AI55" s="407"/>
      <c r="AJ55" s="407"/>
      <c r="AK55" s="407"/>
      <c r="AL55" s="398"/>
      <c r="AM55" s="400"/>
      <c r="AN55" s="399"/>
      <c r="AO55" s="399"/>
      <c r="AP55" s="398"/>
      <c r="AQ55" s="398"/>
      <c r="AR55" s="398"/>
      <c r="AS55" s="398"/>
      <c r="AT55" s="398"/>
      <c r="AU55" s="398"/>
      <c r="AV55" s="398"/>
      <c r="AW55" s="398"/>
      <c r="AX55" s="397"/>
      <c r="AY55" s="397"/>
      <c r="AZ55" s="399"/>
      <c r="BA55" s="398"/>
      <c r="BB55" s="398"/>
      <c r="BC55" s="398"/>
      <c r="BD55" s="398"/>
      <c r="BE55" s="398"/>
      <c r="BF55" s="398"/>
      <c r="BG55" s="399"/>
      <c r="BH55" s="399"/>
      <c r="BI55" s="398"/>
      <c r="BJ55" s="398"/>
      <c r="BK55" s="398"/>
      <c r="BL55" s="398"/>
      <c r="BM55" s="398"/>
      <c r="BN55" s="398"/>
      <c r="BO55" s="398"/>
      <c r="BP55" s="398"/>
      <c r="BQ55" s="398"/>
      <c r="BR55" s="398"/>
      <c r="BS55" s="399"/>
      <c r="BT55" s="402"/>
      <c r="BU55" s="399"/>
      <c r="BV55" s="403"/>
      <c r="BW55" s="404"/>
      <c r="BX55" s="398"/>
      <c r="BY55" s="398"/>
      <c r="BZ55" s="398"/>
      <c r="CA55" s="399"/>
      <c r="CB55" s="405"/>
      <c r="CC55" s="406"/>
      <c r="CD55" s="406"/>
      <c r="CE55" s="398"/>
      <c r="CF55" s="406"/>
      <c r="CG55" s="406"/>
      <c r="CH55" s="406"/>
      <c r="CI55" s="406"/>
      <c r="CJ55" s="406"/>
      <c r="CK55" s="406"/>
      <c r="CL55" s="406"/>
      <c r="CM55" s="399"/>
    </row>
    <row r="56" spans="1:91" x14ac:dyDescent="0.25">
      <c r="A56" s="398"/>
      <c r="B56" s="399"/>
      <c r="C56" s="399"/>
      <c r="D56" s="398"/>
      <c r="E56" s="400"/>
      <c r="F56" s="401"/>
      <c r="G56" s="401"/>
      <c r="H56" s="401"/>
      <c r="I56" s="401"/>
      <c r="J56" s="398"/>
      <c r="K56" s="398"/>
      <c r="L56" s="398"/>
      <c r="Q56" s="398"/>
      <c r="R56" s="398"/>
      <c r="S56" s="398"/>
      <c r="T56" s="398"/>
      <c r="U56" s="398"/>
      <c r="V56" s="400"/>
      <c r="W56" s="400"/>
      <c r="X56" s="399"/>
      <c r="Y56" s="398"/>
      <c r="Z56" s="398"/>
      <c r="AA56" s="398"/>
      <c r="AB56" s="398"/>
      <c r="AC56" s="398"/>
      <c r="AD56" s="399"/>
      <c r="AE56" s="399"/>
      <c r="AF56" s="398"/>
      <c r="AG56" s="407"/>
      <c r="AH56" s="407"/>
      <c r="AI56" s="407"/>
      <c r="AJ56" s="407"/>
      <c r="AK56" s="407"/>
      <c r="AL56" s="398"/>
      <c r="AM56" s="400"/>
      <c r="AN56" s="399"/>
      <c r="AO56" s="399"/>
      <c r="AP56" s="398"/>
      <c r="AQ56" s="398"/>
      <c r="AR56" s="398"/>
      <c r="AS56" s="398"/>
      <c r="AT56" s="398"/>
      <c r="AU56" s="398"/>
      <c r="AV56" s="398"/>
      <c r="AW56" s="398"/>
      <c r="AX56" s="397"/>
      <c r="AY56" s="397"/>
      <c r="AZ56" s="399"/>
      <c r="BA56" s="398"/>
      <c r="BB56" s="398"/>
      <c r="BC56" s="398"/>
      <c r="BD56" s="398"/>
      <c r="BE56" s="398"/>
      <c r="BF56" s="398"/>
      <c r="BG56" s="399"/>
      <c r="BH56" s="399"/>
      <c r="BI56" s="398"/>
      <c r="BJ56" s="398"/>
      <c r="BK56" s="398"/>
      <c r="BL56" s="398"/>
      <c r="BM56" s="398"/>
      <c r="BN56" s="398"/>
      <c r="BO56" s="398"/>
      <c r="BP56" s="398"/>
      <c r="BQ56" s="398"/>
      <c r="BR56" s="398"/>
      <c r="BS56" s="399"/>
      <c r="BT56" s="402"/>
      <c r="BU56" s="399"/>
      <c r="BV56" s="403"/>
      <c r="BW56" s="404"/>
      <c r="BX56" s="398"/>
      <c r="BY56" s="398"/>
      <c r="BZ56" s="398"/>
      <c r="CA56" s="399"/>
      <c r="CB56" s="405"/>
      <c r="CC56" s="406"/>
      <c r="CD56" s="406"/>
      <c r="CE56" s="398"/>
      <c r="CF56" s="406"/>
      <c r="CG56" s="406"/>
      <c r="CH56" s="406"/>
      <c r="CI56" s="406"/>
      <c r="CJ56" s="406"/>
      <c r="CK56" s="406"/>
      <c r="CL56" s="406"/>
      <c r="CM56" s="399"/>
    </row>
    <row r="57" spans="1:91" x14ac:dyDescent="0.25">
      <c r="A57" s="398"/>
      <c r="B57" s="399"/>
      <c r="C57" s="399"/>
      <c r="D57" s="398"/>
      <c r="E57" s="400"/>
      <c r="F57" s="401"/>
      <c r="G57" s="401"/>
      <c r="H57" s="401"/>
      <c r="I57" s="401"/>
      <c r="J57" s="398"/>
      <c r="K57" s="398"/>
      <c r="L57" s="398"/>
      <c r="Q57" s="398"/>
      <c r="R57" s="398"/>
      <c r="S57" s="398"/>
      <c r="T57" s="398"/>
      <c r="U57" s="398"/>
      <c r="V57" s="400"/>
      <c r="W57" s="400"/>
      <c r="X57" s="399"/>
      <c r="Y57" s="398"/>
      <c r="Z57" s="398"/>
      <c r="AA57" s="398"/>
      <c r="AB57" s="398"/>
      <c r="AC57" s="398"/>
      <c r="AD57" s="399"/>
      <c r="AE57" s="399"/>
      <c r="AF57" s="398"/>
      <c r="AG57" s="407"/>
      <c r="AH57" s="407"/>
      <c r="AI57" s="407"/>
      <c r="AJ57" s="407"/>
      <c r="AK57" s="407"/>
      <c r="AL57" s="398"/>
      <c r="AM57" s="400"/>
      <c r="AN57" s="399"/>
      <c r="AO57" s="399"/>
      <c r="AP57" s="398"/>
      <c r="AQ57" s="398"/>
      <c r="AR57" s="398"/>
      <c r="AS57" s="398"/>
      <c r="AT57" s="398"/>
      <c r="AU57" s="398"/>
      <c r="AV57" s="398"/>
      <c r="AW57" s="398"/>
      <c r="AX57" s="397"/>
      <c r="AY57" s="397"/>
      <c r="AZ57" s="399"/>
      <c r="BA57" s="398"/>
      <c r="BB57" s="398"/>
      <c r="BC57" s="398"/>
      <c r="BD57" s="398"/>
      <c r="BE57" s="398"/>
      <c r="BF57" s="398"/>
      <c r="BG57" s="399"/>
      <c r="BH57" s="399"/>
      <c r="BI57" s="398"/>
      <c r="BJ57" s="398"/>
      <c r="BK57" s="398"/>
      <c r="BL57" s="398"/>
      <c r="BM57" s="398"/>
      <c r="BN57" s="398"/>
      <c r="BO57" s="398"/>
      <c r="BP57" s="398"/>
      <c r="BQ57" s="398"/>
      <c r="BR57" s="398"/>
      <c r="BS57" s="399"/>
      <c r="BT57" s="402"/>
      <c r="BU57" s="399"/>
      <c r="BV57" s="403"/>
      <c r="BW57" s="404"/>
      <c r="BX57" s="398"/>
      <c r="BY57" s="398"/>
      <c r="BZ57" s="398"/>
      <c r="CA57" s="399"/>
      <c r="CB57" s="405"/>
      <c r="CC57" s="406"/>
      <c r="CD57" s="406"/>
      <c r="CE57" s="398"/>
      <c r="CF57" s="406"/>
      <c r="CG57" s="406"/>
      <c r="CH57" s="406"/>
      <c r="CI57" s="406"/>
      <c r="CJ57" s="406"/>
      <c r="CK57" s="406"/>
      <c r="CL57" s="406"/>
      <c r="CM57" s="399"/>
    </row>
    <row r="58" spans="1:91" x14ac:dyDescent="0.25">
      <c r="A58" s="398"/>
      <c r="B58" s="399"/>
      <c r="C58" s="399"/>
      <c r="D58" s="398"/>
      <c r="E58" s="400"/>
      <c r="F58" s="401"/>
      <c r="G58" s="401"/>
      <c r="H58" s="401"/>
      <c r="I58" s="401"/>
      <c r="J58" s="398"/>
      <c r="K58" s="398"/>
      <c r="L58" s="398"/>
      <c r="Q58" s="398"/>
      <c r="R58" s="398"/>
      <c r="S58" s="398"/>
      <c r="T58" s="398"/>
      <c r="U58" s="398"/>
      <c r="V58" s="400"/>
      <c r="W58" s="400"/>
      <c r="X58" s="399"/>
      <c r="Y58" s="398"/>
      <c r="Z58" s="398"/>
      <c r="AA58" s="398"/>
      <c r="AB58" s="398"/>
      <c r="AC58" s="398"/>
      <c r="AD58" s="399"/>
      <c r="AE58" s="399"/>
      <c r="AF58" s="398"/>
      <c r="AG58" s="407"/>
      <c r="AH58" s="407"/>
      <c r="AI58" s="407"/>
      <c r="AJ58" s="407"/>
      <c r="AK58" s="407"/>
      <c r="AL58" s="398"/>
      <c r="AM58" s="400"/>
      <c r="AN58" s="399"/>
      <c r="AO58" s="399"/>
      <c r="AP58" s="398"/>
      <c r="AQ58" s="398"/>
      <c r="AR58" s="398"/>
      <c r="AS58" s="398"/>
      <c r="AT58" s="398"/>
      <c r="AU58" s="398"/>
      <c r="AV58" s="398"/>
      <c r="AW58" s="398"/>
      <c r="AX58" s="397"/>
      <c r="AY58" s="397"/>
      <c r="AZ58" s="399"/>
      <c r="BA58" s="398"/>
      <c r="BB58" s="398"/>
      <c r="BC58" s="398"/>
      <c r="BD58" s="398"/>
      <c r="BE58" s="398"/>
      <c r="BF58" s="398"/>
      <c r="BG58" s="399"/>
      <c r="BH58" s="399"/>
      <c r="BI58" s="398"/>
      <c r="BJ58" s="398"/>
      <c r="BK58" s="398"/>
      <c r="BL58" s="398"/>
      <c r="BM58" s="398"/>
      <c r="BN58" s="398"/>
      <c r="BO58" s="398"/>
      <c r="BP58" s="398"/>
      <c r="BQ58" s="398"/>
      <c r="BR58" s="398"/>
      <c r="BS58" s="399"/>
      <c r="BT58" s="402"/>
      <c r="BU58" s="399"/>
      <c r="BV58" s="403"/>
      <c r="BW58" s="404"/>
      <c r="BX58" s="398"/>
      <c r="BY58" s="398"/>
      <c r="BZ58" s="398"/>
      <c r="CA58" s="399"/>
      <c r="CB58" s="405"/>
      <c r="CC58" s="406"/>
      <c r="CD58" s="406"/>
      <c r="CE58" s="398"/>
      <c r="CF58" s="406"/>
      <c r="CG58" s="406"/>
      <c r="CH58" s="406"/>
      <c r="CI58" s="406"/>
      <c r="CJ58" s="406"/>
      <c r="CK58" s="406"/>
      <c r="CL58" s="406"/>
      <c r="CM58" s="399"/>
    </row>
    <row r="59" spans="1:91" x14ac:dyDescent="0.25">
      <c r="A59" s="398"/>
      <c r="B59" s="399"/>
      <c r="C59" s="399"/>
      <c r="D59" s="398"/>
      <c r="E59" s="400"/>
      <c r="F59" s="401"/>
      <c r="G59" s="401"/>
      <c r="H59" s="401"/>
      <c r="I59" s="401"/>
      <c r="J59" s="398"/>
      <c r="K59" s="398"/>
      <c r="L59" s="398"/>
      <c r="Q59" s="398"/>
      <c r="R59" s="398"/>
      <c r="S59" s="398"/>
      <c r="T59" s="398"/>
      <c r="U59" s="398"/>
      <c r="V59" s="400"/>
      <c r="W59" s="400"/>
      <c r="X59" s="399"/>
      <c r="Y59" s="398"/>
      <c r="Z59" s="398"/>
      <c r="AA59" s="398"/>
      <c r="AB59" s="398"/>
      <c r="AC59" s="398"/>
      <c r="AD59" s="399"/>
      <c r="AE59" s="399"/>
      <c r="AF59" s="398"/>
      <c r="AG59" s="407"/>
      <c r="AH59" s="407"/>
      <c r="AI59" s="407"/>
      <c r="AJ59" s="407"/>
      <c r="AK59" s="407"/>
      <c r="AL59" s="398"/>
      <c r="AM59" s="400"/>
      <c r="AN59" s="399"/>
      <c r="AO59" s="399"/>
      <c r="AP59" s="398"/>
      <c r="AQ59" s="398"/>
      <c r="AR59" s="398"/>
      <c r="AS59" s="398"/>
      <c r="AT59" s="398"/>
      <c r="AU59" s="398"/>
      <c r="AV59" s="398"/>
      <c r="AW59" s="398"/>
      <c r="AX59" s="397"/>
      <c r="AY59" s="397"/>
      <c r="AZ59" s="399"/>
      <c r="BA59" s="398"/>
      <c r="BB59" s="398"/>
      <c r="BC59" s="398"/>
      <c r="BD59" s="398"/>
      <c r="BE59" s="398"/>
      <c r="BF59" s="398"/>
      <c r="BG59" s="399"/>
      <c r="BH59" s="399"/>
      <c r="BI59" s="398"/>
      <c r="BJ59" s="398"/>
      <c r="BK59" s="398"/>
      <c r="BL59" s="398"/>
      <c r="BM59" s="398"/>
      <c r="BN59" s="398"/>
      <c r="BO59" s="398"/>
      <c r="BP59" s="398"/>
      <c r="BQ59" s="398"/>
      <c r="BR59" s="398"/>
      <c r="BS59" s="399"/>
      <c r="BT59" s="402"/>
      <c r="BU59" s="399"/>
      <c r="BV59" s="403"/>
      <c r="BW59" s="404"/>
      <c r="BX59" s="398"/>
      <c r="BY59" s="398"/>
      <c r="BZ59" s="398"/>
      <c r="CA59" s="399"/>
      <c r="CB59" s="405"/>
      <c r="CC59" s="406"/>
      <c r="CD59" s="406"/>
      <c r="CE59" s="398"/>
      <c r="CF59" s="406"/>
      <c r="CG59" s="406"/>
      <c r="CH59" s="406"/>
      <c r="CI59" s="406"/>
      <c r="CJ59" s="406"/>
      <c r="CK59" s="406"/>
      <c r="CL59" s="406"/>
      <c r="CM59" s="399"/>
    </row>
    <row r="60" spans="1:91" x14ac:dyDescent="0.25">
      <c r="A60" s="398"/>
      <c r="B60" s="399"/>
      <c r="C60" s="399"/>
      <c r="D60" s="398"/>
      <c r="E60" s="400"/>
      <c r="F60" s="401"/>
      <c r="G60" s="401"/>
      <c r="H60" s="401"/>
      <c r="I60" s="401"/>
      <c r="J60" s="398"/>
      <c r="K60" s="398"/>
      <c r="L60" s="398"/>
      <c r="Q60" s="398"/>
      <c r="R60" s="398"/>
      <c r="S60" s="398"/>
      <c r="T60" s="398"/>
      <c r="U60" s="398"/>
      <c r="V60" s="400"/>
      <c r="W60" s="400"/>
      <c r="X60" s="399"/>
      <c r="Y60" s="398"/>
      <c r="Z60" s="398"/>
      <c r="AA60" s="398"/>
      <c r="AB60" s="398"/>
      <c r="AC60" s="398"/>
      <c r="AD60" s="399"/>
      <c r="AE60" s="399"/>
      <c r="AF60" s="398"/>
      <c r="AG60" s="407"/>
      <c r="AH60" s="407"/>
      <c r="AI60" s="407"/>
      <c r="AJ60" s="407"/>
      <c r="AK60" s="407"/>
      <c r="AL60" s="398"/>
      <c r="AM60" s="400"/>
      <c r="AN60" s="399"/>
      <c r="AO60" s="399"/>
      <c r="AP60" s="398"/>
      <c r="AQ60" s="398"/>
      <c r="AR60" s="398"/>
      <c r="AS60" s="398"/>
      <c r="AT60" s="398"/>
      <c r="AU60" s="398"/>
      <c r="AV60" s="398"/>
      <c r="AW60" s="398"/>
      <c r="AX60" s="397"/>
      <c r="AY60" s="397"/>
      <c r="AZ60" s="399"/>
      <c r="BA60" s="398"/>
      <c r="BB60" s="398"/>
      <c r="BC60" s="398"/>
      <c r="BD60" s="398"/>
      <c r="BE60" s="398"/>
      <c r="BF60" s="398"/>
      <c r="BG60" s="399"/>
      <c r="BH60" s="399"/>
      <c r="BI60" s="398"/>
      <c r="BJ60" s="398"/>
      <c r="BK60" s="398"/>
      <c r="BL60" s="398"/>
      <c r="BM60" s="398"/>
      <c r="BN60" s="398"/>
      <c r="BO60" s="398"/>
      <c r="BP60" s="398"/>
      <c r="BQ60" s="398"/>
      <c r="BR60" s="398"/>
      <c r="BS60" s="399"/>
      <c r="BT60" s="402"/>
      <c r="BU60" s="399"/>
      <c r="BV60" s="403"/>
      <c r="BW60" s="404"/>
      <c r="BX60" s="398"/>
      <c r="BY60" s="398"/>
      <c r="BZ60" s="398"/>
      <c r="CA60" s="399"/>
      <c r="CB60" s="405"/>
      <c r="CC60" s="406"/>
      <c r="CD60" s="406"/>
      <c r="CE60" s="398"/>
      <c r="CF60" s="406"/>
      <c r="CG60" s="406"/>
      <c r="CH60" s="406"/>
      <c r="CI60" s="406"/>
      <c r="CJ60" s="406"/>
      <c r="CK60" s="406"/>
      <c r="CL60" s="406"/>
      <c r="CM60" s="399"/>
    </row>
    <row r="61" spans="1:91" x14ac:dyDescent="0.25">
      <c r="A61" s="398"/>
      <c r="B61" s="399"/>
      <c r="C61" s="399"/>
      <c r="D61" s="398"/>
      <c r="E61" s="400"/>
      <c r="F61" s="401"/>
      <c r="G61" s="401"/>
      <c r="H61" s="401"/>
      <c r="I61" s="401"/>
      <c r="J61" s="398"/>
      <c r="K61" s="398"/>
      <c r="L61" s="398"/>
      <c r="Q61" s="398"/>
      <c r="R61" s="398"/>
      <c r="S61" s="398"/>
      <c r="T61" s="398"/>
      <c r="U61" s="398"/>
      <c r="V61" s="400"/>
      <c r="W61" s="400"/>
      <c r="X61" s="399"/>
      <c r="Y61" s="398"/>
      <c r="Z61" s="398"/>
      <c r="AA61" s="398"/>
      <c r="AB61" s="398"/>
      <c r="AC61" s="398"/>
      <c r="AD61" s="399"/>
      <c r="AE61" s="399"/>
      <c r="AF61" s="398"/>
      <c r="AG61" s="407"/>
      <c r="AH61" s="407"/>
      <c r="AI61" s="407"/>
      <c r="AJ61" s="407"/>
      <c r="AK61" s="407"/>
      <c r="AL61" s="398"/>
      <c r="AM61" s="400"/>
      <c r="AN61" s="399"/>
      <c r="AO61" s="399"/>
      <c r="AP61" s="398"/>
      <c r="AQ61" s="398"/>
      <c r="AR61" s="398"/>
      <c r="AS61" s="398"/>
      <c r="AT61" s="398"/>
      <c r="AU61" s="398"/>
      <c r="AV61" s="398"/>
      <c r="AW61" s="398"/>
      <c r="AX61" s="397"/>
      <c r="AY61" s="397"/>
      <c r="AZ61" s="399"/>
      <c r="BA61" s="398"/>
      <c r="BB61" s="398"/>
      <c r="BC61" s="398"/>
      <c r="BD61" s="398"/>
      <c r="BE61" s="398"/>
      <c r="BF61" s="398"/>
      <c r="BG61" s="399"/>
      <c r="BH61" s="399"/>
      <c r="BI61" s="398"/>
      <c r="BJ61" s="398"/>
      <c r="BK61" s="398"/>
      <c r="BL61" s="398"/>
      <c r="BM61" s="398"/>
      <c r="BN61" s="398"/>
      <c r="BO61" s="398"/>
      <c r="BP61" s="398"/>
      <c r="BQ61" s="398"/>
      <c r="BR61" s="398"/>
      <c r="BS61" s="399"/>
      <c r="BT61" s="402"/>
      <c r="BU61" s="399"/>
      <c r="BV61" s="403"/>
      <c r="BW61" s="404"/>
      <c r="BX61" s="398"/>
      <c r="BY61" s="398"/>
      <c r="BZ61" s="398"/>
      <c r="CA61" s="399"/>
      <c r="CB61" s="405"/>
      <c r="CC61" s="406"/>
      <c r="CD61" s="406"/>
      <c r="CE61" s="398"/>
      <c r="CF61" s="406"/>
      <c r="CG61" s="406"/>
      <c r="CH61" s="406"/>
      <c r="CI61" s="406"/>
      <c r="CJ61" s="406"/>
      <c r="CK61" s="406"/>
      <c r="CL61" s="406"/>
      <c r="CM61" s="399"/>
    </row>
    <row r="62" spans="1:91" x14ac:dyDescent="0.25">
      <c r="A62" s="398"/>
      <c r="B62" s="399"/>
      <c r="C62" s="399"/>
      <c r="D62" s="398"/>
      <c r="E62" s="400"/>
      <c r="F62" s="401"/>
      <c r="G62" s="401"/>
      <c r="H62" s="401"/>
      <c r="I62" s="401"/>
      <c r="J62" s="398"/>
      <c r="K62" s="398"/>
      <c r="L62" s="398"/>
      <c r="Q62" s="398"/>
      <c r="R62" s="398"/>
      <c r="S62" s="398"/>
      <c r="T62" s="398"/>
      <c r="U62" s="398"/>
      <c r="V62" s="400"/>
      <c r="W62" s="400"/>
      <c r="X62" s="399"/>
      <c r="Y62" s="398"/>
      <c r="Z62" s="398"/>
      <c r="AA62" s="398"/>
      <c r="AB62" s="398"/>
      <c r="AC62" s="398"/>
      <c r="AD62" s="399"/>
      <c r="AE62" s="399"/>
      <c r="AF62" s="398"/>
      <c r="AG62" s="407"/>
      <c r="AH62" s="407"/>
      <c r="AI62" s="407"/>
      <c r="AJ62" s="407"/>
      <c r="AK62" s="407"/>
      <c r="AL62" s="398"/>
      <c r="AM62" s="400"/>
      <c r="AN62" s="399"/>
      <c r="AO62" s="399"/>
      <c r="AP62" s="398"/>
      <c r="AQ62" s="398"/>
      <c r="AR62" s="398"/>
      <c r="AS62" s="398"/>
      <c r="AT62" s="398"/>
      <c r="AU62" s="398"/>
      <c r="AV62" s="398"/>
      <c r="AW62" s="398"/>
      <c r="AX62" s="397"/>
      <c r="AY62" s="397"/>
      <c r="AZ62" s="399"/>
      <c r="BA62" s="398"/>
      <c r="BB62" s="398"/>
      <c r="BC62" s="398"/>
      <c r="BD62" s="398"/>
      <c r="BE62" s="398"/>
      <c r="BF62" s="398"/>
      <c r="BG62" s="399"/>
      <c r="BH62" s="399"/>
      <c r="BI62" s="398"/>
      <c r="BJ62" s="398"/>
      <c r="BK62" s="398"/>
      <c r="BL62" s="398"/>
      <c r="BM62" s="398"/>
      <c r="BN62" s="398"/>
      <c r="BO62" s="398"/>
      <c r="BP62" s="398"/>
      <c r="BQ62" s="398"/>
      <c r="BR62" s="398"/>
      <c r="BS62" s="399"/>
      <c r="BT62" s="402"/>
      <c r="BU62" s="399"/>
      <c r="BV62" s="403"/>
      <c r="BW62" s="404"/>
      <c r="BX62" s="398"/>
      <c r="BY62" s="398"/>
      <c r="BZ62" s="398"/>
      <c r="CA62" s="399"/>
      <c r="CB62" s="405"/>
      <c r="CC62" s="406"/>
      <c r="CD62" s="406"/>
      <c r="CE62" s="398"/>
      <c r="CF62" s="406"/>
      <c r="CG62" s="406"/>
      <c r="CH62" s="406"/>
      <c r="CI62" s="406"/>
      <c r="CJ62" s="406"/>
      <c r="CK62" s="406"/>
      <c r="CL62" s="406"/>
      <c r="CM62" s="399"/>
    </row>
    <row r="63" spans="1:91" x14ac:dyDescent="0.25">
      <c r="A63" s="398"/>
      <c r="B63" s="399"/>
      <c r="C63" s="399"/>
      <c r="D63" s="398"/>
      <c r="E63" s="400"/>
      <c r="F63" s="401"/>
      <c r="G63" s="401"/>
      <c r="H63" s="401"/>
      <c r="I63" s="401"/>
      <c r="J63" s="398"/>
      <c r="K63" s="398"/>
      <c r="L63" s="398"/>
      <c r="Q63" s="398"/>
      <c r="R63" s="398"/>
      <c r="S63" s="398"/>
      <c r="T63" s="398"/>
      <c r="U63" s="398"/>
      <c r="V63" s="400"/>
      <c r="W63" s="400"/>
      <c r="X63" s="399"/>
      <c r="Y63" s="398"/>
      <c r="Z63" s="398"/>
      <c r="AA63" s="398"/>
      <c r="AB63" s="398"/>
      <c r="AC63" s="398"/>
      <c r="AD63" s="399"/>
      <c r="AE63" s="399"/>
      <c r="AF63" s="398"/>
      <c r="AG63" s="407"/>
      <c r="AH63" s="407"/>
      <c r="AI63" s="407"/>
      <c r="AJ63" s="407"/>
      <c r="AK63" s="407"/>
      <c r="AL63" s="398"/>
      <c r="AM63" s="400"/>
      <c r="AN63" s="399"/>
      <c r="AO63" s="399"/>
      <c r="AP63" s="398"/>
      <c r="AQ63" s="398"/>
      <c r="AR63" s="398"/>
      <c r="AS63" s="398"/>
      <c r="AT63" s="398"/>
      <c r="AU63" s="398"/>
      <c r="AV63" s="398"/>
      <c r="AW63" s="398"/>
      <c r="AX63" s="397"/>
      <c r="AY63" s="397"/>
      <c r="AZ63" s="399"/>
      <c r="BA63" s="398"/>
      <c r="BB63" s="398"/>
      <c r="BC63" s="398"/>
      <c r="BD63" s="398"/>
      <c r="BE63" s="398"/>
      <c r="BF63" s="398"/>
      <c r="BG63" s="399"/>
      <c r="BH63" s="399"/>
      <c r="BI63" s="398"/>
      <c r="BJ63" s="398"/>
      <c r="BK63" s="398"/>
      <c r="BL63" s="398"/>
      <c r="BM63" s="398"/>
      <c r="BN63" s="398"/>
      <c r="BO63" s="398"/>
      <c r="BP63" s="398"/>
      <c r="BQ63" s="398"/>
      <c r="BR63" s="398"/>
      <c r="BS63" s="399"/>
      <c r="BT63" s="402"/>
      <c r="BU63" s="399"/>
      <c r="BV63" s="403"/>
      <c r="BW63" s="404"/>
      <c r="BX63" s="398"/>
      <c r="BY63" s="398"/>
      <c r="BZ63" s="398"/>
      <c r="CA63" s="399"/>
      <c r="CB63" s="405"/>
      <c r="CC63" s="406"/>
      <c r="CD63" s="406"/>
      <c r="CE63" s="398"/>
      <c r="CF63" s="406"/>
      <c r="CG63" s="406"/>
      <c r="CH63" s="406"/>
      <c r="CI63" s="406"/>
      <c r="CJ63" s="406"/>
      <c r="CK63" s="406"/>
      <c r="CL63" s="406"/>
      <c r="CM63" s="399"/>
    </row>
    <row r="64" spans="1:91" x14ac:dyDescent="0.25">
      <c r="A64" s="398"/>
      <c r="B64" s="399"/>
      <c r="C64" s="399"/>
      <c r="D64" s="398"/>
      <c r="E64" s="400"/>
      <c r="F64" s="401"/>
      <c r="G64" s="401"/>
      <c r="H64" s="401"/>
      <c r="I64" s="401"/>
      <c r="J64" s="398"/>
      <c r="K64" s="398"/>
      <c r="L64" s="398"/>
      <c r="Q64" s="398"/>
      <c r="R64" s="398"/>
      <c r="S64" s="398"/>
      <c r="T64" s="398"/>
      <c r="U64" s="398"/>
      <c r="V64" s="400"/>
      <c r="W64" s="400"/>
      <c r="X64" s="399"/>
      <c r="Y64" s="398"/>
      <c r="Z64" s="398"/>
      <c r="AA64" s="398"/>
      <c r="AB64" s="398"/>
      <c r="AC64" s="398"/>
      <c r="AD64" s="399"/>
      <c r="AE64" s="399"/>
      <c r="AF64" s="398"/>
      <c r="AG64" s="407"/>
      <c r="AH64" s="407"/>
      <c r="AI64" s="407"/>
      <c r="AJ64" s="407"/>
      <c r="AK64" s="407"/>
      <c r="AL64" s="398"/>
      <c r="AM64" s="400"/>
      <c r="AN64" s="399"/>
      <c r="AO64" s="399"/>
      <c r="AP64" s="398"/>
      <c r="AQ64" s="398"/>
      <c r="AR64" s="398"/>
      <c r="AS64" s="398"/>
      <c r="AT64" s="398"/>
      <c r="AU64" s="398"/>
      <c r="AV64" s="398"/>
      <c r="AW64" s="398"/>
      <c r="AX64" s="397"/>
      <c r="AY64" s="397"/>
      <c r="AZ64" s="399"/>
      <c r="BA64" s="398"/>
      <c r="BB64" s="398"/>
      <c r="BC64" s="398"/>
      <c r="BD64" s="398"/>
      <c r="BE64" s="398"/>
      <c r="BF64" s="398"/>
      <c r="BG64" s="399"/>
      <c r="BH64" s="399"/>
      <c r="BI64" s="398"/>
      <c r="BJ64" s="398"/>
      <c r="BK64" s="398"/>
      <c r="BL64" s="398"/>
      <c r="BM64" s="398"/>
      <c r="BN64" s="398"/>
      <c r="BO64" s="398"/>
      <c r="BP64" s="398"/>
      <c r="BQ64" s="398"/>
      <c r="BR64" s="398"/>
      <c r="BS64" s="399"/>
      <c r="BT64" s="402"/>
      <c r="BU64" s="399"/>
      <c r="BV64" s="403"/>
      <c r="BW64" s="404"/>
      <c r="BX64" s="398"/>
      <c r="BY64" s="398"/>
      <c r="BZ64" s="398"/>
      <c r="CA64" s="399"/>
      <c r="CB64" s="405"/>
      <c r="CC64" s="406"/>
      <c r="CD64" s="406"/>
      <c r="CE64" s="398"/>
      <c r="CF64" s="406"/>
      <c r="CG64" s="406"/>
      <c r="CH64" s="406"/>
      <c r="CI64" s="406"/>
      <c r="CJ64" s="406"/>
      <c r="CK64" s="406"/>
      <c r="CL64" s="406"/>
      <c r="CM64" s="399"/>
    </row>
    <row r="65" spans="1:91" x14ac:dyDescent="0.25">
      <c r="A65" s="398"/>
      <c r="B65" s="399"/>
      <c r="C65" s="399"/>
      <c r="D65" s="398"/>
      <c r="E65" s="400"/>
      <c r="F65" s="401"/>
      <c r="G65" s="401"/>
      <c r="H65" s="401"/>
      <c r="I65" s="401"/>
      <c r="J65" s="398"/>
      <c r="K65" s="398"/>
      <c r="L65" s="398"/>
      <c r="Q65" s="398"/>
      <c r="R65" s="398"/>
      <c r="S65" s="398"/>
      <c r="T65" s="398"/>
      <c r="U65" s="398"/>
      <c r="V65" s="400"/>
      <c r="W65" s="400"/>
      <c r="X65" s="399"/>
      <c r="Y65" s="398"/>
      <c r="Z65" s="398"/>
      <c r="AA65" s="398"/>
      <c r="AB65" s="398"/>
      <c r="AC65" s="398"/>
      <c r="AD65" s="399"/>
      <c r="AE65" s="399"/>
      <c r="AF65" s="398"/>
      <c r="AG65" s="407"/>
      <c r="AH65" s="407"/>
      <c r="AI65" s="407"/>
      <c r="AJ65" s="407"/>
      <c r="AK65" s="407"/>
      <c r="AL65" s="398"/>
      <c r="AM65" s="400"/>
      <c r="AN65" s="399"/>
      <c r="AO65" s="399"/>
      <c r="AP65" s="398"/>
      <c r="AQ65" s="398"/>
      <c r="AR65" s="398"/>
      <c r="AS65" s="398"/>
      <c r="AT65" s="398"/>
      <c r="AU65" s="398"/>
      <c r="AV65" s="398"/>
      <c r="AW65" s="398"/>
      <c r="AX65" s="397"/>
      <c r="AY65" s="397"/>
      <c r="AZ65" s="399"/>
      <c r="BA65" s="398"/>
      <c r="BB65" s="398"/>
      <c r="BC65" s="398"/>
      <c r="BD65" s="398"/>
      <c r="BE65" s="398"/>
      <c r="BF65" s="398"/>
      <c r="BG65" s="399"/>
      <c r="BH65" s="399"/>
      <c r="BI65" s="398"/>
      <c r="BJ65" s="398"/>
      <c r="BK65" s="398"/>
      <c r="BL65" s="398"/>
      <c r="BM65" s="398"/>
      <c r="BN65" s="398"/>
      <c r="BO65" s="398"/>
      <c r="BP65" s="398"/>
      <c r="BQ65" s="398"/>
      <c r="BR65" s="398"/>
      <c r="BS65" s="399"/>
      <c r="BT65" s="402"/>
      <c r="BU65" s="399"/>
      <c r="BV65" s="403"/>
      <c r="BW65" s="404"/>
      <c r="BX65" s="398"/>
      <c r="BY65" s="398"/>
      <c r="BZ65" s="398"/>
      <c r="CA65" s="399"/>
      <c r="CB65" s="405"/>
      <c r="CC65" s="406"/>
      <c r="CD65" s="406"/>
      <c r="CE65" s="398"/>
      <c r="CF65" s="406"/>
      <c r="CG65" s="406"/>
      <c r="CH65" s="406"/>
      <c r="CI65" s="406"/>
      <c r="CJ65" s="406"/>
      <c r="CK65" s="406"/>
      <c r="CL65" s="406"/>
      <c r="CM65" s="399"/>
    </row>
    <row r="66" spans="1:91" x14ac:dyDescent="0.25">
      <c r="A66" s="398"/>
      <c r="B66" s="399"/>
      <c r="C66" s="399"/>
      <c r="D66" s="398"/>
      <c r="E66" s="400"/>
      <c r="F66" s="401"/>
      <c r="G66" s="401"/>
      <c r="H66" s="401"/>
      <c r="I66" s="401"/>
      <c r="J66" s="398"/>
      <c r="K66" s="398"/>
      <c r="L66" s="398"/>
      <c r="Q66" s="398"/>
      <c r="R66" s="398"/>
      <c r="S66" s="398"/>
      <c r="T66" s="398"/>
      <c r="U66" s="398"/>
      <c r="V66" s="400"/>
      <c r="W66" s="400"/>
      <c r="X66" s="399"/>
      <c r="Y66" s="398"/>
      <c r="Z66" s="398"/>
      <c r="AA66" s="398"/>
      <c r="AB66" s="398"/>
      <c r="AC66" s="398"/>
      <c r="AD66" s="399"/>
      <c r="AE66" s="399"/>
      <c r="AF66" s="398"/>
      <c r="AG66" s="407"/>
      <c r="AH66" s="407"/>
      <c r="AI66" s="407"/>
      <c r="AJ66" s="407"/>
      <c r="AK66" s="407"/>
      <c r="AL66" s="398"/>
      <c r="AM66" s="400"/>
      <c r="AN66" s="399"/>
      <c r="AO66" s="399"/>
      <c r="AP66" s="398"/>
      <c r="AQ66" s="398"/>
      <c r="AR66" s="398"/>
      <c r="AS66" s="398"/>
      <c r="AT66" s="398"/>
      <c r="AU66" s="398"/>
      <c r="AV66" s="398"/>
      <c r="AW66" s="398"/>
      <c r="AX66" s="397"/>
      <c r="AY66" s="397"/>
      <c r="AZ66" s="399"/>
      <c r="BA66" s="398"/>
      <c r="BB66" s="398"/>
      <c r="BC66" s="398"/>
      <c r="BD66" s="398"/>
      <c r="BE66" s="398"/>
      <c r="BF66" s="398"/>
      <c r="BG66" s="399"/>
      <c r="BH66" s="399"/>
      <c r="BI66" s="398"/>
      <c r="BJ66" s="398"/>
      <c r="BK66" s="398"/>
      <c r="BL66" s="398"/>
      <c r="BM66" s="398"/>
      <c r="BN66" s="398"/>
      <c r="BO66" s="398"/>
      <c r="BP66" s="398"/>
      <c r="BQ66" s="398"/>
      <c r="BR66" s="398"/>
      <c r="BS66" s="399"/>
      <c r="BT66" s="402"/>
      <c r="BU66" s="399"/>
      <c r="BV66" s="403"/>
      <c r="BW66" s="404"/>
      <c r="BX66" s="398"/>
      <c r="BY66" s="398"/>
      <c r="BZ66" s="398"/>
      <c r="CA66" s="399"/>
      <c r="CB66" s="405"/>
      <c r="CC66" s="406"/>
      <c r="CD66" s="406"/>
      <c r="CE66" s="398"/>
      <c r="CF66" s="406"/>
      <c r="CG66" s="406"/>
      <c r="CH66" s="406"/>
      <c r="CI66" s="406"/>
      <c r="CJ66" s="406"/>
      <c r="CK66" s="406"/>
      <c r="CL66" s="406"/>
      <c r="CM66" s="399"/>
    </row>
    <row r="67" spans="1:91" x14ac:dyDescent="0.25">
      <c r="A67" s="398"/>
      <c r="B67" s="399"/>
      <c r="C67" s="399"/>
      <c r="D67" s="398"/>
      <c r="E67" s="400"/>
      <c r="F67" s="401"/>
      <c r="G67" s="401"/>
      <c r="H67" s="401"/>
      <c r="I67" s="401"/>
      <c r="J67" s="398"/>
      <c r="K67" s="398"/>
      <c r="L67" s="398"/>
      <c r="Q67" s="398"/>
      <c r="R67" s="398"/>
      <c r="S67" s="398"/>
      <c r="T67" s="398"/>
      <c r="U67" s="398"/>
      <c r="V67" s="400"/>
      <c r="W67" s="400"/>
      <c r="X67" s="399"/>
      <c r="Y67" s="398"/>
      <c r="Z67" s="398"/>
      <c r="AA67" s="398"/>
      <c r="AB67" s="398"/>
      <c r="AC67" s="398"/>
      <c r="AD67" s="399"/>
      <c r="AE67" s="399"/>
      <c r="AF67" s="398"/>
      <c r="AG67" s="407"/>
      <c r="AH67" s="407"/>
      <c r="AI67" s="407"/>
      <c r="AJ67" s="407"/>
      <c r="AK67" s="407"/>
      <c r="AL67" s="398"/>
      <c r="AM67" s="400"/>
      <c r="AN67" s="399"/>
      <c r="AO67" s="399"/>
      <c r="AP67" s="398"/>
      <c r="AQ67" s="398"/>
      <c r="AR67" s="398"/>
      <c r="AS67" s="398"/>
      <c r="AT67" s="398"/>
      <c r="AU67" s="398"/>
      <c r="AV67" s="398"/>
      <c r="AW67" s="398"/>
      <c r="AX67" s="397"/>
      <c r="AY67" s="397"/>
      <c r="AZ67" s="399"/>
      <c r="BA67" s="398"/>
      <c r="BB67" s="398"/>
      <c r="BC67" s="398"/>
      <c r="BD67" s="398"/>
      <c r="BE67" s="398"/>
      <c r="BF67" s="398"/>
      <c r="BG67" s="399"/>
      <c r="BH67" s="399"/>
      <c r="BI67" s="398"/>
      <c r="BJ67" s="398"/>
      <c r="BK67" s="398"/>
      <c r="BL67" s="398"/>
      <c r="BM67" s="398"/>
      <c r="BN67" s="398"/>
      <c r="BO67" s="398"/>
      <c r="BP67" s="398"/>
      <c r="BQ67" s="398"/>
      <c r="BR67" s="398"/>
      <c r="BS67" s="399"/>
      <c r="BT67" s="402"/>
      <c r="BU67" s="399"/>
      <c r="BV67" s="403"/>
      <c r="BW67" s="404"/>
      <c r="BX67" s="398"/>
      <c r="BY67" s="398"/>
      <c r="BZ67" s="398"/>
      <c r="CA67" s="399"/>
      <c r="CB67" s="405"/>
      <c r="CC67" s="406"/>
      <c r="CD67" s="406"/>
      <c r="CE67" s="398"/>
      <c r="CF67" s="406"/>
      <c r="CG67" s="406"/>
      <c r="CH67" s="406"/>
      <c r="CI67" s="406"/>
      <c r="CJ67" s="406"/>
      <c r="CK67" s="406"/>
      <c r="CL67" s="406"/>
      <c r="CM67" s="399"/>
    </row>
    <row r="68" spans="1:91" x14ac:dyDescent="0.25">
      <c r="A68" s="398"/>
      <c r="B68" s="399"/>
      <c r="C68" s="399"/>
      <c r="D68" s="398"/>
      <c r="E68" s="400"/>
      <c r="F68" s="401"/>
      <c r="G68" s="401"/>
      <c r="H68" s="401"/>
      <c r="I68" s="401"/>
      <c r="J68" s="398"/>
      <c r="K68" s="398"/>
      <c r="L68" s="398"/>
      <c r="Q68" s="398"/>
      <c r="R68" s="398"/>
      <c r="S68" s="398"/>
      <c r="T68" s="398"/>
      <c r="U68" s="398"/>
      <c r="V68" s="400"/>
      <c r="W68" s="400"/>
      <c r="X68" s="399"/>
      <c r="Y68" s="398"/>
      <c r="Z68" s="398"/>
      <c r="AA68" s="398"/>
      <c r="AB68" s="398"/>
      <c r="AC68" s="398"/>
      <c r="AD68" s="399"/>
      <c r="AE68" s="399"/>
      <c r="AF68" s="398"/>
      <c r="AG68" s="407"/>
      <c r="AH68" s="407"/>
      <c r="AI68" s="407"/>
      <c r="AJ68" s="407"/>
      <c r="AK68" s="407"/>
      <c r="AL68" s="398"/>
      <c r="AM68" s="400"/>
      <c r="AN68" s="399"/>
      <c r="AO68" s="399"/>
      <c r="AP68" s="398"/>
      <c r="AQ68" s="398"/>
      <c r="AR68" s="398"/>
      <c r="AS68" s="398"/>
      <c r="AT68" s="398"/>
      <c r="AU68" s="398"/>
      <c r="AV68" s="398"/>
      <c r="AW68" s="398"/>
      <c r="AX68" s="397"/>
      <c r="AY68" s="397"/>
      <c r="AZ68" s="399"/>
      <c r="BA68" s="398"/>
      <c r="BB68" s="398"/>
      <c r="BC68" s="398"/>
      <c r="BD68" s="398"/>
      <c r="BE68" s="398"/>
      <c r="BF68" s="398"/>
      <c r="BG68" s="399"/>
      <c r="BH68" s="399"/>
      <c r="BI68" s="398"/>
      <c r="BJ68" s="398"/>
      <c r="BK68" s="398"/>
      <c r="BL68" s="398"/>
      <c r="BM68" s="398"/>
      <c r="BN68" s="398"/>
      <c r="BO68" s="398"/>
      <c r="BP68" s="398"/>
      <c r="BQ68" s="398"/>
      <c r="BR68" s="398"/>
      <c r="BS68" s="399"/>
      <c r="BT68" s="402"/>
      <c r="BU68" s="399"/>
      <c r="BV68" s="403"/>
      <c r="BW68" s="404"/>
      <c r="BX68" s="398"/>
      <c r="BY68" s="398"/>
      <c r="BZ68" s="398"/>
      <c r="CA68" s="399"/>
      <c r="CB68" s="405"/>
      <c r="CC68" s="406"/>
      <c r="CD68" s="406"/>
      <c r="CE68" s="398"/>
      <c r="CF68" s="406"/>
      <c r="CG68" s="406"/>
      <c r="CH68" s="406"/>
      <c r="CI68" s="406"/>
      <c r="CJ68" s="406"/>
      <c r="CK68" s="406"/>
      <c r="CL68" s="406"/>
      <c r="CM68" s="399"/>
    </row>
    <row r="69" spans="1:91" x14ac:dyDescent="0.25">
      <c r="A69" s="398"/>
      <c r="B69" s="399"/>
      <c r="C69" s="399"/>
      <c r="D69" s="398"/>
      <c r="E69" s="400"/>
      <c r="F69" s="401"/>
      <c r="G69" s="401"/>
      <c r="H69" s="401"/>
      <c r="I69" s="401"/>
      <c r="J69" s="398"/>
      <c r="K69" s="398"/>
      <c r="L69" s="398"/>
      <c r="Q69" s="398"/>
      <c r="R69" s="398"/>
      <c r="S69" s="398"/>
      <c r="T69" s="398"/>
      <c r="U69" s="398"/>
      <c r="V69" s="400"/>
      <c r="W69" s="400"/>
      <c r="X69" s="399"/>
      <c r="Y69" s="398"/>
      <c r="Z69" s="398"/>
      <c r="AA69" s="398"/>
      <c r="AB69" s="398"/>
      <c r="AC69" s="398"/>
      <c r="AD69" s="399"/>
      <c r="AE69" s="399"/>
      <c r="AF69" s="398"/>
      <c r="AG69" s="407"/>
      <c r="AH69" s="407"/>
      <c r="AI69" s="407"/>
      <c r="AJ69" s="407"/>
      <c r="AK69" s="407"/>
      <c r="AL69" s="398"/>
      <c r="AM69" s="400"/>
      <c r="AN69" s="399"/>
      <c r="AO69" s="399"/>
      <c r="AP69" s="398"/>
      <c r="AQ69" s="398"/>
      <c r="AR69" s="398"/>
      <c r="AS69" s="398"/>
      <c r="AT69" s="398"/>
      <c r="AU69" s="398"/>
      <c r="AV69" s="398"/>
      <c r="AW69" s="398"/>
      <c r="AX69" s="397"/>
      <c r="AY69" s="397"/>
      <c r="AZ69" s="399"/>
      <c r="BA69" s="398"/>
      <c r="BB69" s="398"/>
      <c r="BC69" s="398"/>
      <c r="BD69" s="398"/>
      <c r="BE69" s="398"/>
      <c r="BF69" s="398"/>
      <c r="BG69" s="399"/>
      <c r="BH69" s="399"/>
      <c r="BI69" s="398"/>
      <c r="BJ69" s="398"/>
      <c r="BK69" s="398"/>
      <c r="BL69" s="398"/>
      <c r="BM69" s="398"/>
      <c r="BN69" s="398"/>
      <c r="BO69" s="398"/>
      <c r="BP69" s="398"/>
      <c r="BQ69" s="398"/>
      <c r="BR69" s="398"/>
      <c r="BS69" s="399"/>
      <c r="BT69" s="402"/>
      <c r="BU69" s="399"/>
      <c r="BV69" s="403"/>
      <c r="BW69" s="404"/>
      <c r="BX69" s="398"/>
      <c r="BY69" s="398"/>
      <c r="BZ69" s="398"/>
      <c r="CA69" s="399"/>
      <c r="CB69" s="405"/>
      <c r="CC69" s="406"/>
      <c r="CD69" s="406"/>
      <c r="CE69" s="398"/>
      <c r="CF69" s="406"/>
      <c r="CG69" s="406"/>
      <c r="CH69" s="406"/>
      <c r="CI69" s="406"/>
      <c r="CJ69" s="406"/>
      <c r="CK69" s="406"/>
      <c r="CL69" s="406"/>
      <c r="CM69" s="399"/>
    </row>
    <row r="70" spans="1:91" x14ac:dyDescent="0.25">
      <c r="A70" s="398"/>
      <c r="B70" s="399"/>
      <c r="C70" s="399"/>
      <c r="D70" s="398"/>
      <c r="E70" s="400"/>
      <c r="F70" s="401"/>
      <c r="G70" s="401"/>
      <c r="H70" s="401"/>
      <c r="I70" s="401"/>
      <c r="J70" s="398"/>
      <c r="K70" s="398"/>
      <c r="L70" s="398"/>
      <c r="Q70" s="398"/>
      <c r="R70" s="398"/>
      <c r="S70" s="398"/>
      <c r="T70" s="398"/>
      <c r="U70" s="398"/>
      <c r="V70" s="400"/>
      <c r="W70" s="400"/>
      <c r="X70" s="399"/>
      <c r="Y70" s="398"/>
      <c r="Z70" s="398"/>
      <c r="AA70" s="398"/>
      <c r="AB70" s="398"/>
      <c r="AC70" s="398"/>
      <c r="AD70" s="399"/>
      <c r="AE70" s="399"/>
      <c r="AF70" s="398"/>
      <c r="AG70" s="407"/>
      <c r="AH70" s="407"/>
      <c r="AI70" s="407"/>
      <c r="AJ70" s="407"/>
      <c r="AK70" s="407"/>
      <c r="AL70" s="398"/>
      <c r="AM70" s="400"/>
      <c r="AN70" s="399"/>
      <c r="AO70" s="399"/>
      <c r="AP70" s="398"/>
      <c r="AQ70" s="398"/>
      <c r="AR70" s="398"/>
      <c r="AS70" s="398"/>
      <c r="AT70" s="398"/>
      <c r="AU70" s="398"/>
      <c r="AV70" s="398"/>
      <c r="AW70" s="398"/>
      <c r="AX70" s="397"/>
      <c r="AY70" s="397"/>
      <c r="AZ70" s="399"/>
      <c r="BA70" s="398"/>
      <c r="BB70" s="398"/>
      <c r="BC70" s="398"/>
      <c r="BD70" s="398"/>
      <c r="BE70" s="398"/>
      <c r="BF70" s="398"/>
      <c r="BG70" s="399"/>
      <c r="BH70" s="399"/>
      <c r="BI70" s="398"/>
      <c r="BJ70" s="398"/>
      <c r="BK70" s="398"/>
      <c r="BL70" s="398"/>
      <c r="BM70" s="398"/>
      <c r="BN70" s="398"/>
      <c r="BO70" s="398"/>
      <c r="BP70" s="398"/>
      <c r="BQ70" s="398"/>
      <c r="BR70" s="398"/>
      <c r="BS70" s="399"/>
      <c r="BT70" s="402"/>
      <c r="BU70" s="399"/>
      <c r="BV70" s="403"/>
      <c r="BW70" s="404"/>
      <c r="BX70" s="398"/>
      <c r="BY70" s="398"/>
      <c r="BZ70" s="398"/>
      <c r="CA70" s="399"/>
      <c r="CB70" s="405"/>
      <c r="CC70" s="406"/>
      <c r="CD70" s="406"/>
      <c r="CE70" s="398"/>
      <c r="CF70" s="406"/>
      <c r="CG70" s="406"/>
      <c r="CH70" s="406"/>
      <c r="CI70" s="406"/>
      <c r="CJ70" s="406"/>
      <c r="CK70" s="406"/>
      <c r="CL70" s="406"/>
      <c r="CM70" s="399"/>
    </row>
    <row r="71" spans="1:91" x14ac:dyDescent="0.25">
      <c r="A71" s="398"/>
      <c r="B71" s="399"/>
      <c r="C71" s="399"/>
      <c r="D71" s="398"/>
      <c r="E71" s="400"/>
      <c r="F71" s="401"/>
      <c r="G71" s="401"/>
      <c r="H71" s="401"/>
      <c r="I71" s="401"/>
      <c r="J71" s="398"/>
      <c r="K71" s="398"/>
      <c r="L71" s="398"/>
      <c r="Q71" s="398"/>
      <c r="R71" s="398"/>
      <c r="S71" s="398"/>
      <c r="T71" s="398"/>
      <c r="U71" s="398"/>
      <c r="V71" s="400"/>
      <c r="W71" s="400"/>
      <c r="X71" s="399"/>
      <c r="Y71" s="398"/>
      <c r="Z71" s="398"/>
      <c r="AA71" s="398"/>
      <c r="AB71" s="398"/>
      <c r="AC71" s="398"/>
      <c r="AD71" s="399"/>
      <c r="AE71" s="399"/>
      <c r="AF71" s="398"/>
      <c r="AG71" s="407"/>
      <c r="AH71" s="407"/>
      <c r="AI71" s="407"/>
      <c r="AJ71" s="407"/>
      <c r="AK71" s="407"/>
      <c r="AL71" s="398"/>
      <c r="AM71" s="400"/>
      <c r="AN71" s="399"/>
      <c r="AO71" s="399"/>
      <c r="AP71" s="398"/>
      <c r="AQ71" s="398"/>
      <c r="AR71" s="398"/>
      <c r="AS71" s="398"/>
      <c r="AT71" s="398"/>
      <c r="AU71" s="398"/>
      <c r="AV71" s="398"/>
      <c r="AW71" s="398"/>
      <c r="AX71" s="397"/>
      <c r="AY71" s="397"/>
      <c r="AZ71" s="399"/>
      <c r="BA71" s="398"/>
      <c r="BB71" s="398"/>
      <c r="BC71" s="398"/>
      <c r="BD71" s="398"/>
      <c r="BE71" s="398"/>
      <c r="BF71" s="398"/>
      <c r="BG71" s="399"/>
      <c r="BH71" s="399"/>
      <c r="BI71" s="398"/>
      <c r="BJ71" s="398"/>
      <c r="BK71" s="398"/>
      <c r="BL71" s="398"/>
      <c r="BM71" s="398"/>
      <c r="BN71" s="398"/>
      <c r="BO71" s="398"/>
      <c r="BP71" s="398"/>
      <c r="BQ71" s="398"/>
      <c r="BR71" s="398"/>
      <c r="BS71" s="399"/>
      <c r="BT71" s="402"/>
      <c r="BU71" s="399"/>
      <c r="BV71" s="403"/>
      <c r="BW71" s="404"/>
      <c r="BX71" s="398"/>
      <c r="BY71" s="398"/>
      <c r="BZ71" s="398"/>
      <c r="CA71" s="399"/>
      <c r="CB71" s="405"/>
      <c r="CC71" s="406"/>
      <c r="CD71" s="406"/>
      <c r="CE71" s="398"/>
      <c r="CF71" s="406"/>
      <c r="CG71" s="406"/>
      <c r="CH71" s="406"/>
      <c r="CI71" s="406"/>
      <c r="CJ71" s="406"/>
      <c r="CK71" s="406"/>
      <c r="CL71" s="406"/>
      <c r="CM71" s="399"/>
    </row>
    <row r="72" spans="1:91" x14ac:dyDescent="0.25">
      <c r="A72" s="398"/>
      <c r="B72" s="399"/>
      <c r="C72" s="399"/>
      <c r="D72" s="398"/>
      <c r="E72" s="400"/>
      <c r="F72" s="401"/>
      <c r="G72" s="401"/>
      <c r="H72" s="401"/>
      <c r="I72" s="401"/>
      <c r="J72" s="398"/>
      <c r="K72" s="398"/>
      <c r="L72" s="398"/>
      <c r="Q72" s="398"/>
      <c r="R72" s="398"/>
      <c r="S72" s="398"/>
      <c r="T72" s="398"/>
      <c r="U72" s="398"/>
      <c r="V72" s="400"/>
      <c r="W72" s="400"/>
      <c r="X72" s="399"/>
      <c r="Y72" s="398"/>
      <c r="Z72" s="398"/>
      <c r="AA72" s="398"/>
      <c r="AB72" s="398"/>
      <c r="AC72" s="398"/>
      <c r="AD72" s="399"/>
      <c r="AE72" s="399"/>
      <c r="AF72" s="398"/>
      <c r="AG72" s="407"/>
      <c r="AH72" s="407"/>
      <c r="AI72" s="407"/>
      <c r="AJ72" s="407"/>
      <c r="AK72" s="407"/>
      <c r="AL72" s="398"/>
      <c r="AM72" s="400"/>
      <c r="AN72" s="399"/>
      <c r="AO72" s="399"/>
      <c r="AP72" s="398"/>
      <c r="AQ72" s="398"/>
      <c r="AR72" s="398"/>
      <c r="AS72" s="398"/>
      <c r="AT72" s="398"/>
      <c r="AU72" s="398"/>
      <c r="AV72" s="398"/>
      <c r="AW72" s="398"/>
      <c r="AX72" s="397"/>
      <c r="AY72" s="397"/>
      <c r="AZ72" s="399"/>
      <c r="BA72" s="398"/>
      <c r="BB72" s="398"/>
      <c r="BC72" s="398"/>
      <c r="BD72" s="398"/>
      <c r="BE72" s="398"/>
      <c r="BF72" s="398"/>
      <c r="BG72" s="399"/>
      <c r="BH72" s="399"/>
      <c r="BI72" s="398"/>
      <c r="BJ72" s="398"/>
      <c r="BK72" s="398"/>
      <c r="BL72" s="398"/>
      <c r="BM72" s="398"/>
      <c r="BN72" s="398"/>
      <c r="BO72" s="398"/>
      <c r="BP72" s="398"/>
      <c r="BQ72" s="398"/>
      <c r="BR72" s="398"/>
      <c r="BS72" s="399"/>
      <c r="BT72" s="402"/>
      <c r="BU72" s="399"/>
      <c r="BV72" s="403"/>
      <c r="BW72" s="404"/>
      <c r="BX72" s="398"/>
      <c r="BY72" s="398"/>
      <c r="BZ72" s="398"/>
      <c r="CA72" s="399"/>
      <c r="CB72" s="405"/>
      <c r="CC72" s="406"/>
      <c r="CD72" s="406"/>
      <c r="CE72" s="398"/>
      <c r="CF72" s="406"/>
      <c r="CG72" s="406"/>
      <c r="CH72" s="406"/>
      <c r="CI72" s="406"/>
      <c r="CJ72" s="406"/>
      <c r="CK72" s="406"/>
      <c r="CL72" s="406"/>
      <c r="CM72" s="399"/>
    </row>
    <row r="73" spans="1:91" x14ac:dyDescent="0.25">
      <c r="A73" s="398"/>
      <c r="B73" s="399"/>
      <c r="C73" s="399"/>
      <c r="D73" s="398"/>
      <c r="E73" s="400"/>
      <c r="F73" s="401"/>
      <c r="G73" s="401"/>
      <c r="H73" s="401"/>
      <c r="I73" s="401"/>
      <c r="J73" s="398"/>
      <c r="K73" s="398"/>
      <c r="L73" s="398"/>
      <c r="Q73" s="398"/>
      <c r="R73" s="398"/>
      <c r="S73" s="398"/>
      <c r="T73" s="398"/>
      <c r="U73" s="398"/>
      <c r="V73" s="400"/>
      <c r="W73" s="400"/>
      <c r="X73" s="399"/>
      <c r="Y73" s="398"/>
      <c r="Z73" s="398"/>
      <c r="AA73" s="398"/>
      <c r="AB73" s="398"/>
      <c r="AC73" s="398"/>
      <c r="AD73" s="399"/>
      <c r="AE73" s="399"/>
      <c r="AF73" s="398"/>
      <c r="AG73" s="407"/>
      <c r="AH73" s="407"/>
      <c r="AI73" s="407"/>
      <c r="AJ73" s="407"/>
      <c r="AK73" s="407"/>
      <c r="AL73" s="398"/>
      <c r="AM73" s="400"/>
      <c r="AN73" s="399"/>
      <c r="AO73" s="399"/>
      <c r="AP73" s="398"/>
      <c r="AQ73" s="398"/>
      <c r="AR73" s="398"/>
      <c r="AS73" s="398"/>
      <c r="AT73" s="398"/>
      <c r="AU73" s="398"/>
      <c r="AV73" s="398"/>
      <c r="AW73" s="398"/>
      <c r="AX73" s="397"/>
      <c r="AY73" s="397"/>
      <c r="AZ73" s="399"/>
      <c r="BA73" s="398"/>
      <c r="BB73" s="398"/>
      <c r="BC73" s="398"/>
      <c r="BD73" s="398"/>
      <c r="BE73" s="398"/>
      <c r="BF73" s="398"/>
      <c r="BG73" s="399"/>
      <c r="BH73" s="399"/>
      <c r="BI73" s="398"/>
      <c r="BJ73" s="398"/>
      <c r="BK73" s="398"/>
      <c r="BL73" s="398"/>
      <c r="BM73" s="398"/>
      <c r="BN73" s="398"/>
      <c r="BO73" s="398"/>
      <c r="BP73" s="398"/>
      <c r="BQ73" s="398"/>
      <c r="BR73" s="398"/>
      <c r="BS73" s="399"/>
      <c r="BT73" s="402"/>
      <c r="BU73" s="399"/>
      <c r="BV73" s="403"/>
      <c r="BW73" s="404"/>
      <c r="BX73" s="398"/>
      <c r="BY73" s="398"/>
      <c r="BZ73" s="398"/>
      <c r="CA73" s="399"/>
      <c r="CB73" s="405"/>
      <c r="CC73" s="406"/>
      <c r="CD73" s="406"/>
      <c r="CE73" s="398"/>
      <c r="CF73" s="406"/>
      <c r="CG73" s="406"/>
      <c r="CH73" s="406"/>
      <c r="CI73" s="406"/>
      <c r="CJ73" s="406"/>
      <c r="CK73" s="406"/>
      <c r="CL73" s="406"/>
      <c r="CM73" s="399"/>
    </row>
    <row r="74" spans="1:91" x14ac:dyDescent="0.25">
      <c r="A74" s="398"/>
      <c r="B74" s="399"/>
      <c r="C74" s="399"/>
      <c r="D74" s="398"/>
      <c r="E74" s="400"/>
      <c r="F74" s="401"/>
      <c r="G74" s="401"/>
      <c r="H74" s="401"/>
      <c r="I74" s="401"/>
      <c r="J74" s="398"/>
      <c r="K74" s="398"/>
      <c r="L74" s="398"/>
      <c r="Q74" s="398"/>
      <c r="R74" s="398"/>
      <c r="S74" s="398"/>
      <c r="T74" s="398"/>
      <c r="U74" s="398"/>
      <c r="V74" s="400"/>
      <c r="W74" s="400"/>
      <c r="X74" s="399"/>
      <c r="Y74" s="398"/>
      <c r="Z74" s="398"/>
      <c r="AA74" s="398"/>
      <c r="AB74" s="398"/>
      <c r="AC74" s="398"/>
      <c r="AD74" s="399"/>
      <c r="AE74" s="399"/>
      <c r="AF74" s="398"/>
      <c r="AG74" s="407"/>
      <c r="AH74" s="407"/>
      <c r="AI74" s="407"/>
      <c r="AJ74" s="407"/>
      <c r="AK74" s="407"/>
      <c r="AL74" s="398"/>
      <c r="AM74" s="400"/>
      <c r="AN74" s="399"/>
      <c r="AO74" s="399"/>
      <c r="AP74" s="398"/>
      <c r="AQ74" s="398"/>
      <c r="AR74" s="398"/>
      <c r="AS74" s="398"/>
      <c r="AT74" s="398"/>
      <c r="AU74" s="398"/>
      <c r="AV74" s="398"/>
      <c r="AW74" s="398"/>
      <c r="AX74" s="397"/>
      <c r="AY74" s="397"/>
      <c r="AZ74" s="399"/>
      <c r="BA74" s="398"/>
      <c r="BB74" s="398"/>
      <c r="BC74" s="398"/>
      <c r="BD74" s="398"/>
      <c r="BE74" s="398"/>
      <c r="BF74" s="398"/>
      <c r="BG74" s="399"/>
      <c r="BH74" s="399"/>
      <c r="BI74" s="398"/>
      <c r="BJ74" s="398"/>
      <c r="BK74" s="398"/>
      <c r="BL74" s="398"/>
      <c r="BM74" s="398"/>
      <c r="BN74" s="398"/>
      <c r="BO74" s="398"/>
      <c r="BP74" s="398"/>
      <c r="BQ74" s="398"/>
      <c r="BR74" s="398"/>
      <c r="BS74" s="399"/>
      <c r="BT74" s="402"/>
      <c r="BU74" s="399"/>
      <c r="BV74" s="403"/>
      <c r="BW74" s="404"/>
      <c r="BX74" s="398"/>
      <c r="BY74" s="398"/>
      <c r="BZ74" s="398"/>
      <c r="CA74" s="399"/>
      <c r="CB74" s="405"/>
      <c r="CC74" s="406"/>
      <c r="CD74" s="406"/>
      <c r="CE74" s="398"/>
      <c r="CF74" s="406"/>
      <c r="CG74" s="406"/>
      <c r="CH74" s="406"/>
      <c r="CI74" s="406"/>
      <c r="CJ74" s="406"/>
      <c r="CK74" s="406"/>
      <c r="CL74" s="406"/>
      <c r="CM74" s="399"/>
    </row>
    <row r="75" spans="1:91" x14ac:dyDescent="0.25">
      <c r="A75" s="398"/>
      <c r="B75" s="399"/>
      <c r="C75" s="399"/>
      <c r="D75" s="398"/>
      <c r="E75" s="400"/>
      <c r="F75" s="401"/>
      <c r="G75" s="401"/>
      <c r="H75" s="401"/>
      <c r="I75" s="401"/>
      <c r="J75" s="398"/>
      <c r="K75" s="398"/>
      <c r="L75" s="398"/>
      <c r="Q75" s="398"/>
      <c r="R75" s="398"/>
      <c r="S75" s="398"/>
      <c r="T75" s="398"/>
      <c r="U75" s="398"/>
      <c r="V75" s="400"/>
      <c r="W75" s="400"/>
      <c r="X75" s="399"/>
      <c r="Y75" s="398"/>
      <c r="Z75" s="398"/>
      <c r="AA75" s="398"/>
      <c r="AB75" s="398"/>
      <c r="AC75" s="398"/>
      <c r="AD75" s="399"/>
      <c r="AE75" s="399"/>
      <c r="AF75" s="398"/>
      <c r="AG75" s="407"/>
      <c r="AH75" s="407"/>
      <c r="AI75" s="407"/>
      <c r="AJ75" s="407"/>
      <c r="AK75" s="407"/>
      <c r="AL75" s="398"/>
      <c r="AM75" s="400"/>
      <c r="AN75" s="399"/>
      <c r="AO75" s="399"/>
      <c r="AP75" s="398"/>
      <c r="AQ75" s="398"/>
      <c r="AR75" s="398"/>
      <c r="AS75" s="398"/>
      <c r="AT75" s="398"/>
      <c r="AU75" s="398"/>
      <c r="AV75" s="398"/>
      <c r="AW75" s="398"/>
      <c r="AX75" s="397"/>
      <c r="AY75" s="397"/>
      <c r="AZ75" s="399"/>
      <c r="BA75" s="398"/>
      <c r="BB75" s="398"/>
      <c r="BC75" s="398"/>
      <c r="BD75" s="398"/>
      <c r="BE75" s="398"/>
      <c r="BF75" s="398"/>
      <c r="BG75" s="399"/>
      <c r="BH75" s="399"/>
      <c r="BI75" s="398"/>
      <c r="BJ75" s="398"/>
      <c r="BK75" s="398"/>
      <c r="BL75" s="398"/>
      <c r="BM75" s="398"/>
      <c r="BN75" s="398"/>
      <c r="BO75" s="398"/>
      <c r="BP75" s="398"/>
      <c r="BQ75" s="398"/>
      <c r="BR75" s="398"/>
      <c r="BS75" s="399"/>
      <c r="BT75" s="402"/>
      <c r="BU75" s="399"/>
      <c r="BV75" s="403"/>
      <c r="BW75" s="404"/>
      <c r="BX75" s="398"/>
      <c r="BY75" s="398"/>
      <c r="BZ75" s="398"/>
      <c r="CA75" s="399"/>
      <c r="CB75" s="405"/>
      <c r="CC75" s="406"/>
      <c r="CD75" s="406"/>
      <c r="CE75" s="398"/>
      <c r="CF75" s="406"/>
      <c r="CG75" s="406"/>
      <c r="CH75" s="406"/>
      <c r="CI75" s="406"/>
      <c r="CJ75" s="406"/>
      <c r="CK75" s="406"/>
      <c r="CL75" s="406"/>
      <c r="CM75" s="399"/>
    </row>
    <row r="76" spans="1:91" x14ac:dyDescent="0.25">
      <c r="A76" s="398"/>
      <c r="B76" s="399"/>
      <c r="C76" s="399"/>
      <c r="D76" s="398"/>
      <c r="E76" s="400"/>
      <c r="F76" s="401"/>
      <c r="G76" s="401"/>
      <c r="H76" s="401"/>
      <c r="I76" s="401"/>
      <c r="J76" s="398"/>
      <c r="K76" s="398"/>
      <c r="L76" s="398"/>
      <c r="Q76" s="398"/>
      <c r="R76" s="398"/>
      <c r="S76" s="398"/>
      <c r="T76" s="398"/>
      <c r="U76" s="398"/>
      <c r="V76" s="400"/>
      <c r="W76" s="400"/>
      <c r="X76" s="399"/>
      <c r="Y76" s="398"/>
      <c r="Z76" s="398"/>
      <c r="AA76" s="398"/>
      <c r="AB76" s="398"/>
      <c r="AC76" s="398"/>
      <c r="AD76" s="399"/>
      <c r="AE76" s="399"/>
      <c r="AF76" s="398"/>
      <c r="AG76" s="407"/>
      <c r="AH76" s="407"/>
      <c r="AI76" s="407"/>
      <c r="AJ76" s="407"/>
      <c r="AK76" s="407"/>
      <c r="AL76" s="398"/>
      <c r="AM76" s="400"/>
      <c r="AN76" s="399"/>
      <c r="AO76" s="399"/>
      <c r="AP76" s="398"/>
      <c r="AQ76" s="398"/>
      <c r="AR76" s="398"/>
      <c r="AS76" s="398"/>
      <c r="AT76" s="398"/>
      <c r="AU76" s="398"/>
      <c r="AV76" s="398"/>
      <c r="AW76" s="398"/>
      <c r="AX76" s="397"/>
      <c r="AY76" s="397"/>
      <c r="AZ76" s="399"/>
      <c r="BA76" s="398"/>
      <c r="BB76" s="398"/>
      <c r="BC76" s="398"/>
      <c r="BD76" s="398"/>
      <c r="BE76" s="398"/>
      <c r="BF76" s="398"/>
      <c r="BG76" s="399"/>
      <c r="BH76" s="399"/>
      <c r="BI76" s="398"/>
      <c r="BJ76" s="398"/>
      <c r="BK76" s="398"/>
      <c r="BL76" s="398"/>
      <c r="BM76" s="398"/>
      <c r="BN76" s="398"/>
      <c r="BO76" s="398"/>
      <c r="BP76" s="398"/>
      <c r="BQ76" s="398"/>
      <c r="BR76" s="398"/>
      <c r="BS76" s="399"/>
      <c r="BT76" s="402"/>
      <c r="BU76" s="399"/>
      <c r="BV76" s="403"/>
      <c r="BW76" s="404"/>
      <c r="BX76" s="398"/>
      <c r="BY76" s="398"/>
      <c r="BZ76" s="398"/>
      <c r="CA76" s="399"/>
      <c r="CB76" s="405"/>
      <c r="CC76" s="406"/>
      <c r="CD76" s="406"/>
      <c r="CE76" s="398"/>
      <c r="CF76" s="406"/>
      <c r="CG76" s="406"/>
      <c r="CH76" s="406"/>
      <c r="CI76" s="406"/>
      <c r="CJ76" s="406"/>
      <c r="CK76" s="406"/>
      <c r="CL76" s="406"/>
      <c r="CM76" s="399"/>
    </row>
    <row r="77" spans="1:91" x14ac:dyDescent="0.25">
      <c r="A77" s="398"/>
      <c r="B77" s="399"/>
      <c r="C77" s="399"/>
      <c r="D77" s="398"/>
      <c r="E77" s="400"/>
      <c r="F77" s="401"/>
      <c r="G77" s="401"/>
      <c r="H77" s="401"/>
      <c r="I77" s="401"/>
      <c r="J77" s="398"/>
      <c r="K77" s="398"/>
      <c r="L77" s="398"/>
      <c r="Q77" s="398"/>
      <c r="R77" s="398"/>
      <c r="S77" s="398"/>
      <c r="T77" s="398"/>
      <c r="U77" s="398"/>
      <c r="V77" s="400"/>
      <c r="W77" s="400"/>
      <c r="X77" s="399"/>
      <c r="Y77" s="398"/>
      <c r="Z77" s="398"/>
      <c r="AA77" s="398"/>
      <c r="AB77" s="398"/>
      <c r="AC77" s="398"/>
      <c r="AD77" s="399"/>
      <c r="AE77" s="399"/>
      <c r="AF77" s="398"/>
      <c r="AG77" s="407"/>
      <c r="AH77" s="407"/>
      <c r="AI77" s="407"/>
      <c r="AJ77" s="407"/>
      <c r="AK77" s="407"/>
      <c r="AL77" s="398"/>
      <c r="AM77" s="400"/>
      <c r="AN77" s="399"/>
      <c r="AO77" s="399"/>
      <c r="AP77" s="398"/>
      <c r="AQ77" s="398"/>
      <c r="AR77" s="398"/>
      <c r="AS77" s="398"/>
      <c r="AT77" s="398"/>
      <c r="AU77" s="398"/>
      <c r="AV77" s="398"/>
      <c r="AW77" s="398"/>
      <c r="AX77" s="397"/>
      <c r="AY77" s="397"/>
      <c r="AZ77" s="399"/>
      <c r="BA77" s="398"/>
      <c r="BB77" s="398"/>
      <c r="BC77" s="398"/>
      <c r="BD77" s="398"/>
      <c r="BE77" s="398"/>
      <c r="BF77" s="398"/>
      <c r="BG77" s="399"/>
      <c r="BH77" s="399"/>
      <c r="BI77" s="398"/>
      <c r="BJ77" s="398"/>
      <c r="BK77" s="398"/>
      <c r="BL77" s="398"/>
      <c r="BM77" s="398"/>
      <c r="BN77" s="398"/>
      <c r="BO77" s="398"/>
      <c r="BP77" s="398"/>
      <c r="BQ77" s="398"/>
      <c r="BR77" s="398"/>
      <c r="BS77" s="399"/>
      <c r="BT77" s="402"/>
      <c r="BU77" s="399"/>
      <c r="BV77" s="403"/>
      <c r="BW77" s="404"/>
      <c r="BX77" s="398"/>
      <c r="BY77" s="398"/>
      <c r="BZ77" s="398"/>
      <c r="CA77" s="399"/>
      <c r="CB77" s="405"/>
      <c r="CC77" s="406"/>
      <c r="CD77" s="406"/>
      <c r="CE77" s="398"/>
      <c r="CF77" s="406"/>
      <c r="CG77" s="406"/>
      <c r="CH77" s="406"/>
      <c r="CI77" s="406"/>
      <c r="CJ77" s="406"/>
      <c r="CK77" s="406"/>
      <c r="CL77" s="406"/>
      <c r="CM77" s="399"/>
    </row>
    <row r="78" spans="1:91" x14ac:dyDescent="0.25">
      <c r="A78" s="398"/>
      <c r="B78" s="399"/>
      <c r="C78" s="399"/>
      <c r="D78" s="398"/>
      <c r="E78" s="400"/>
      <c r="F78" s="401"/>
      <c r="G78" s="401"/>
      <c r="H78" s="401"/>
      <c r="I78" s="401"/>
      <c r="J78" s="398"/>
      <c r="K78" s="398"/>
      <c r="L78" s="398"/>
      <c r="Q78" s="398"/>
      <c r="R78" s="398"/>
      <c r="S78" s="398"/>
      <c r="T78" s="398"/>
      <c r="U78" s="398"/>
      <c r="V78" s="400"/>
      <c r="W78" s="400"/>
      <c r="X78" s="399"/>
      <c r="Y78" s="398"/>
      <c r="Z78" s="398"/>
      <c r="AA78" s="398"/>
      <c r="AB78" s="398"/>
      <c r="AC78" s="398"/>
      <c r="AD78" s="399"/>
      <c r="AE78" s="399"/>
      <c r="AF78" s="398"/>
      <c r="AG78" s="407"/>
      <c r="AH78" s="407"/>
      <c r="AI78" s="407"/>
      <c r="AJ78" s="407"/>
      <c r="AK78" s="407"/>
      <c r="AL78" s="398"/>
      <c r="AM78" s="400"/>
      <c r="AN78" s="399"/>
      <c r="AO78" s="399"/>
      <c r="AP78" s="398"/>
      <c r="AQ78" s="398"/>
      <c r="AR78" s="398"/>
      <c r="AS78" s="398"/>
      <c r="AT78" s="398"/>
      <c r="AU78" s="398"/>
      <c r="AV78" s="398"/>
      <c r="AW78" s="398"/>
      <c r="AX78" s="397"/>
      <c r="AY78" s="397"/>
      <c r="AZ78" s="399"/>
      <c r="BA78" s="398"/>
      <c r="BB78" s="398"/>
      <c r="BC78" s="398"/>
      <c r="BD78" s="398"/>
      <c r="BE78" s="398"/>
      <c r="BF78" s="398"/>
      <c r="BG78" s="399"/>
      <c r="BH78" s="399"/>
      <c r="BI78" s="398"/>
      <c r="BJ78" s="398"/>
      <c r="BK78" s="398"/>
      <c r="BL78" s="398"/>
      <c r="BM78" s="398"/>
      <c r="BN78" s="398"/>
      <c r="BO78" s="398"/>
      <c r="BP78" s="398"/>
      <c r="BQ78" s="398"/>
      <c r="BR78" s="398"/>
      <c r="BS78" s="399"/>
      <c r="BT78" s="402"/>
      <c r="BU78" s="399"/>
      <c r="BV78" s="403"/>
      <c r="BW78" s="404"/>
      <c r="BX78" s="398"/>
      <c r="BY78" s="398"/>
      <c r="BZ78" s="398"/>
      <c r="CA78" s="399"/>
      <c r="CB78" s="405"/>
      <c r="CC78" s="406"/>
      <c r="CD78" s="406"/>
      <c r="CE78" s="398"/>
      <c r="CF78" s="406"/>
      <c r="CG78" s="406"/>
      <c r="CH78" s="406"/>
      <c r="CI78" s="406"/>
      <c r="CJ78" s="406"/>
      <c r="CK78" s="406"/>
      <c r="CL78" s="406"/>
      <c r="CM78" s="399"/>
    </row>
    <row r="79" spans="1:91" x14ac:dyDescent="0.25">
      <c r="A79" s="398"/>
      <c r="B79" s="399"/>
      <c r="C79" s="399"/>
      <c r="D79" s="398"/>
      <c r="E79" s="400"/>
      <c r="F79" s="401"/>
      <c r="G79" s="401"/>
      <c r="H79" s="401"/>
      <c r="I79" s="401"/>
      <c r="J79" s="398"/>
      <c r="K79" s="398"/>
      <c r="L79" s="398"/>
      <c r="Q79" s="398"/>
      <c r="R79" s="398"/>
      <c r="S79" s="398"/>
      <c r="T79" s="398"/>
      <c r="U79" s="398"/>
      <c r="V79" s="400"/>
      <c r="W79" s="400"/>
      <c r="X79" s="399"/>
      <c r="Y79" s="398"/>
      <c r="Z79" s="398"/>
      <c r="AA79" s="398"/>
      <c r="AB79" s="398"/>
      <c r="AC79" s="398"/>
      <c r="AD79" s="399"/>
      <c r="AE79" s="399"/>
      <c r="AF79" s="398"/>
      <c r="AG79" s="407"/>
      <c r="AH79" s="407"/>
      <c r="AI79" s="407"/>
      <c r="AJ79" s="407"/>
      <c r="AK79" s="407"/>
      <c r="AL79" s="398"/>
      <c r="AM79" s="400"/>
      <c r="AN79" s="399"/>
      <c r="AO79" s="399"/>
      <c r="AP79" s="398"/>
      <c r="AQ79" s="398"/>
      <c r="AR79" s="398"/>
      <c r="AS79" s="398"/>
      <c r="AT79" s="398"/>
      <c r="AU79" s="398"/>
      <c r="AV79" s="398"/>
      <c r="AW79" s="398"/>
      <c r="AX79" s="397"/>
      <c r="AY79" s="397"/>
      <c r="AZ79" s="399"/>
      <c r="BA79" s="398"/>
      <c r="BB79" s="398"/>
      <c r="BC79" s="398"/>
      <c r="BD79" s="398"/>
      <c r="BE79" s="398"/>
      <c r="BF79" s="398"/>
      <c r="BG79" s="399"/>
      <c r="BH79" s="399"/>
      <c r="BI79" s="398"/>
      <c r="BJ79" s="398"/>
      <c r="BK79" s="398"/>
      <c r="BL79" s="398"/>
      <c r="BM79" s="398"/>
      <c r="BN79" s="398"/>
      <c r="BO79" s="398"/>
      <c r="BP79" s="398"/>
      <c r="BQ79" s="398"/>
      <c r="BR79" s="398"/>
      <c r="BS79" s="399"/>
      <c r="BT79" s="402"/>
      <c r="BU79" s="399"/>
      <c r="BV79" s="403"/>
      <c r="BW79" s="404"/>
      <c r="BX79" s="398"/>
      <c r="BY79" s="398"/>
      <c r="BZ79" s="398"/>
      <c r="CA79" s="399"/>
      <c r="CB79" s="405"/>
      <c r="CC79" s="406"/>
      <c r="CD79" s="406"/>
      <c r="CE79" s="398"/>
      <c r="CF79" s="406"/>
      <c r="CG79" s="406"/>
      <c r="CH79" s="406"/>
      <c r="CI79" s="406"/>
      <c r="CJ79" s="406"/>
      <c r="CK79" s="406"/>
      <c r="CL79" s="406"/>
      <c r="CM79" s="399"/>
    </row>
    <row r="80" spans="1:91" x14ac:dyDescent="0.25">
      <c r="A80" s="398"/>
      <c r="B80" s="399"/>
      <c r="C80" s="399"/>
      <c r="D80" s="398"/>
      <c r="E80" s="400"/>
      <c r="F80" s="401"/>
      <c r="G80" s="401"/>
      <c r="H80" s="401"/>
      <c r="I80" s="401"/>
      <c r="J80" s="398"/>
      <c r="K80" s="398"/>
      <c r="L80" s="398"/>
      <c r="Q80" s="398"/>
      <c r="R80" s="398"/>
      <c r="S80" s="398"/>
      <c r="T80" s="398"/>
      <c r="U80" s="398"/>
      <c r="V80" s="400"/>
      <c r="W80" s="400"/>
      <c r="X80" s="399"/>
      <c r="Y80" s="398"/>
      <c r="Z80" s="398"/>
      <c r="AA80" s="398"/>
      <c r="AB80" s="398"/>
      <c r="AC80" s="398"/>
      <c r="AD80" s="399"/>
      <c r="AE80" s="399"/>
      <c r="AF80" s="398"/>
      <c r="AG80" s="407"/>
      <c r="AH80" s="407"/>
      <c r="AI80" s="407"/>
      <c r="AJ80" s="407"/>
      <c r="AK80" s="407"/>
      <c r="AL80" s="398"/>
      <c r="AM80" s="400"/>
      <c r="AN80" s="399"/>
      <c r="AO80" s="399"/>
      <c r="AP80" s="398"/>
      <c r="AQ80" s="398"/>
      <c r="AR80" s="398"/>
      <c r="AS80" s="398"/>
      <c r="AT80" s="398"/>
      <c r="AU80" s="398"/>
      <c r="AV80" s="398"/>
      <c r="AW80" s="398"/>
      <c r="AX80" s="397"/>
      <c r="AY80" s="397"/>
      <c r="AZ80" s="399"/>
      <c r="BA80" s="398"/>
      <c r="BB80" s="398"/>
      <c r="BC80" s="398"/>
      <c r="BD80" s="398"/>
      <c r="BE80" s="398"/>
      <c r="BF80" s="398"/>
      <c r="BG80" s="399"/>
      <c r="BH80" s="399"/>
      <c r="BI80" s="398"/>
      <c r="BJ80" s="398"/>
      <c r="BK80" s="398"/>
      <c r="BL80" s="398"/>
      <c r="BM80" s="398"/>
      <c r="BN80" s="398"/>
      <c r="BO80" s="398"/>
      <c r="BP80" s="398"/>
      <c r="BQ80" s="398"/>
      <c r="BR80" s="398"/>
      <c r="BS80" s="399"/>
      <c r="BT80" s="402"/>
      <c r="BU80" s="399"/>
      <c r="BV80" s="403"/>
      <c r="BW80" s="404"/>
      <c r="BX80" s="398"/>
      <c r="BY80" s="398"/>
      <c r="BZ80" s="398"/>
      <c r="CA80" s="399"/>
      <c r="CB80" s="405"/>
      <c r="CC80" s="406"/>
      <c r="CD80" s="406"/>
      <c r="CE80" s="398"/>
      <c r="CF80" s="406"/>
      <c r="CG80" s="406"/>
      <c r="CH80" s="406"/>
      <c r="CI80" s="406"/>
      <c r="CJ80" s="406"/>
      <c r="CK80" s="406"/>
      <c r="CL80" s="406"/>
      <c r="CM80" s="399"/>
    </row>
    <row r="81" spans="1:91" x14ac:dyDescent="0.25">
      <c r="A81" s="398"/>
      <c r="B81" s="399"/>
      <c r="C81" s="399"/>
      <c r="D81" s="398"/>
      <c r="E81" s="400"/>
      <c r="F81" s="401"/>
      <c r="G81" s="401"/>
      <c r="H81" s="401"/>
      <c r="I81" s="401"/>
      <c r="J81" s="398"/>
      <c r="K81" s="398"/>
      <c r="L81" s="398"/>
      <c r="Q81" s="398"/>
      <c r="R81" s="398"/>
      <c r="S81" s="398"/>
      <c r="T81" s="398"/>
      <c r="U81" s="398"/>
      <c r="V81" s="400"/>
      <c r="W81" s="400"/>
      <c r="X81" s="399"/>
      <c r="Y81" s="398"/>
      <c r="Z81" s="398"/>
      <c r="AA81" s="398"/>
      <c r="AB81" s="398"/>
      <c r="AC81" s="398"/>
      <c r="AD81" s="399"/>
      <c r="AE81" s="399"/>
      <c r="AF81" s="398"/>
      <c r="AG81" s="407"/>
      <c r="AH81" s="407"/>
      <c r="AI81" s="407"/>
      <c r="AJ81" s="407"/>
      <c r="AK81" s="407"/>
      <c r="AL81" s="398"/>
      <c r="AM81" s="400"/>
      <c r="AN81" s="399"/>
      <c r="AO81" s="399"/>
      <c r="AP81" s="398"/>
      <c r="AQ81" s="398"/>
      <c r="AR81" s="398"/>
      <c r="AS81" s="398"/>
      <c r="AT81" s="398"/>
      <c r="AU81" s="398"/>
      <c r="AV81" s="398"/>
      <c r="AW81" s="398"/>
      <c r="AX81" s="397"/>
      <c r="AY81" s="397"/>
      <c r="AZ81" s="399"/>
      <c r="BA81" s="398"/>
      <c r="BB81" s="398"/>
      <c r="BC81" s="398"/>
      <c r="BD81" s="398"/>
      <c r="BE81" s="398"/>
      <c r="BF81" s="398"/>
      <c r="BG81" s="399"/>
      <c r="BH81" s="399"/>
      <c r="BI81" s="398"/>
      <c r="BJ81" s="398"/>
      <c r="BK81" s="398"/>
      <c r="BL81" s="398"/>
      <c r="BM81" s="398"/>
      <c r="BN81" s="398"/>
      <c r="BO81" s="398"/>
      <c r="BP81" s="398"/>
      <c r="BQ81" s="398"/>
      <c r="BR81" s="398"/>
      <c r="BS81" s="399"/>
      <c r="BT81" s="402"/>
      <c r="BU81" s="399"/>
      <c r="BV81" s="403"/>
      <c r="BW81" s="404"/>
      <c r="BX81" s="398"/>
      <c r="BY81" s="398"/>
      <c r="BZ81" s="398"/>
      <c r="CA81" s="399"/>
      <c r="CB81" s="405"/>
      <c r="CC81" s="406"/>
      <c r="CD81" s="406"/>
      <c r="CE81" s="398"/>
      <c r="CF81" s="406"/>
      <c r="CG81" s="406"/>
      <c r="CH81" s="406"/>
      <c r="CI81" s="406"/>
      <c r="CJ81" s="406"/>
      <c r="CK81" s="406"/>
      <c r="CL81" s="406"/>
      <c r="CM81" s="399"/>
    </row>
    <row r="82" spans="1:91" x14ac:dyDescent="0.25">
      <c r="A82" s="398"/>
      <c r="B82" s="399"/>
      <c r="C82" s="399"/>
      <c r="D82" s="398"/>
      <c r="E82" s="400"/>
      <c r="F82" s="401"/>
      <c r="G82" s="401"/>
      <c r="H82" s="401"/>
      <c r="I82" s="401"/>
      <c r="J82" s="398"/>
      <c r="K82" s="398"/>
      <c r="L82" s="398"/>
      <c r="Q82" s="398"/>
      <c r="R82" s="398"/>
      <c r="S82" s="398"/>
      <c r="T82" s="398"/>
      <c r="U82" s="398"/>
      <c r="V82" s="400"/>
      <c r="W82" s="400"/>
      <c r="X82" s="399"/>
      <c r="Y82" s="398"/>
      <c r="Z82" s="398"/>
      <c r="AA82" s="398"/>
      <c r="AB82" s="398"/>
      <c r="AC82" s="398"/>
      <c r="AD82" s="399"/>
      <c r="AE82" s="399"/>
      <c r="AF82" s="398"/>
      <c r="AG82" s="407"/>
      <c r="AH82" s="407"/>
      <c r="AI82" s="407"/>
      <c r="AJ82" s="407"/>
      <c r="AK82" s="407"/>
      <c r="AL82" s="398"/>
      <c r="AM82" s="400"/>
      <c r="AN82" s="399"/>
      <c r="AO82" s="399"/>
      <c r="AP82" s="398"/>
      <c r="AQ82" s="398"/>
      <c r="AR82" s="398"/>
      <c r="AS82" s="398"/>
      <c r="AT82" s="398"/>
      <c r="AU82" s="398"/>
      <c r="AV82" s="398"/>
      <c r="AW82" s="398"/>
      <c r="AX82" s="397"/>
      <c r="AY82" s="397"/>
      <c r="AZ82" s="399"/>
      <c r="BA82" s="398"/>
      <c r="BB82" s="398"/>
      <c r="BC82" s="398"/>
      <c r="BD82" s="398"/>
      <c r="BE82" s="398"/>
      <c r="BF82" s="398"/>
      <c r="BG82" s="399"/>
      <c r="BH82" s="399"/>
      <c r="BI82" s="398"/>
      <c r="BJ82" s="398"/>
      <c r="BK82" s="398"/>
      <c r="BL82" s="398"/>
      <c r="BM82" s="398"/>
      <c r="BN82" s="398"/>
      <c r="BO82" s="398"/>
      <c r="BP82" s="398"/>
      <c r="BQ82" s="398"/>
      <c r="BR82" s="398"/>
      <c r="BS82" s="399"/>
      <c r="BT82" s="402"/>
      <c r="BU82" s="399"/>
      <c r="BV82" s="403"/>
      <c r="BW82" s="404"/>
      <c r="BX82" s="398"/>
      <c r="BY82" s="398"/>
      <c r="BZ82" s="398"/>
      <c r="CA82" s="399"/>
      <c r="CB82" s="405"/>
      <c r="CC82" s="406"/>
      <c r="CD82" s="406"/>
      <c r="CE82" s="398"/>
      <c r="CF82" s="406"/>
      <c r="CG82" s="406"/>
      <c r="CH82" s="406"/>
      <c r="CI82" s="406"/>
      <c r="CJ82" s="406"/>
      <c r="CK82" s="406"/>
      <c r="CL82" s="406"/>
      <c r="CM82" s="399"/>
    </row>
    <row r="83" spans="1:91" x14ac:dyDescent="0.25">
      <c r="A83" s="398"/>
      <c r="B83" s="399"/>
      <c r="C83" s="399"/>
      <c r="D83" s="398"/>
      <c r="E83" s="400"/>
      <c r="F83" s="401"/>
      <c r="G83" s="401"/>
      <c r="H83" s="401"/>
      <c r="I83" s="401"/>
      <c r="J83" s="398"/>
      <c r="K83" s="398"/>
      <c r="L83" s="398"/>
      <c r="Q83" s="398"/>
      <c r="R83" s="398"/>
      <c r="S83" s="398"/>
      <c r="T83" s="398"/>
      <c r="U83" s="398"/>
      <c r="V83" s="400"/>
      <c r="W83" s="400"/>
      <c r="X83" s="399"/>
      <c r="Y83" s="398"/>
      <c r="Z83" s="398"/>
      <c r="AA83" s="398"/>
      <c r="AB83" s="398"/>
      <c r="AC83" s="398"/>
      <c r="AD83" s="399"/>
      <c r="AE83" s="399"/>
      <c r="AF83" s="398"/>
      <c r="AG83" s="407"/>
      <c r="AH83" s="407"/>
      <c r="AI83" s="407"/>
      <c r="AJ83" s="407"/>
      <c r="AK83" s="407"/>
      <c r="AL83" s="398"/>
      <c r="AM83" s="400"/>
      <c r="AN83" s="399"/>
      <c r="AO83" s="399"/>
      <c r="AP83" s="398"/>
      <c r="AQ83" s="398"/>
      <c r="AR83" s="398"/>
      <c r="AS83" s="398"/>
      <c r="AT83" s="398"/>
      <c r="AU83" s="398"/>
      <c r="AV83" s="398"/>
      <c r="AW83" s="398"/>
      <c r="AX83" s="397"/>
      <c r="AY83" s="397"/>
      <c r="AZ83" s="399"/>
      <c r="BA83" s="398"/>
      <c r="BB83" s="398"/>
      <c r="BC83" s="398"/>
      <c r="BD83" s="398"/>
      <c r="BE83" s="398"/>
      <c r="BF83" s="398"/>
      <c r="BG83" s="399"/>
      <c r="BH83" s="399"/>
      <c r="BI83" s="398"/>
      <c r="BJ83" s="398"/>
      <c r="BK83" s="398"/>
      <c r="BL83" s="398"/>
      <c r="BM83" s="398"/>
      <c r="BN83" s="398"/>
      <c r="BO83" s="398"/>
      <c r="BP83" s="398"/>
      <c r="BQ83" s="398"/>
      <c r="BR83" s="398"/>
      <c r="BS83" s="399"/>
      <c r="BT83" s="402"/>
      <c r="BU83" s="399"/>
      <c r="BV83" s="403"/>
      <c r="BW83" s="404"/>
      <c r="BX83" s="398"/>
      <c r="BY83" s="398"/>
      <c r="BZ83" s="398"/>
      <c r="CA83" s="399"/>
      <c r="CB83" s="405"/>
      <c r="CC83" s="406"/>
      <c r="CD83" s="406"/>
      <c r="CE83" s="398"/>
      <c r="CF83" s="406"/>
      <c r="CG83" s="406"/>
      <c r="CH83" s="406"/>
      <c r="CI83" s="406"/>
      <c r="CJ83" s="406"/>
      <c r="CK83" s="406"/>
      <c r="CL83" s="406"/>
      <c r="CM83" s="399"/>
    </row>
    <row r="84" spans="1:91" x14ac:dyDescent="0.25">
      <c r="A84" s="398"/>
      <c r="B84" s="399"/>
      <c r="C84" s="399"/>
      <c r="D84" s="398"/>
      <c r="E84" s="400"/>
      <c r="F84" s="401"/>
      <c r="G84" s="401"/>
      <c r="H84" s="401"/>
      <c r="I84" s="401"/>
      <c r="J84" s="398"/>
      <c r="K84" s="398"/>
      <c r="L84" s="398"/>
      <c r="Q84" s="398"/>
      <c r="R84" s="398"/>
      <c r="S84" s="398"/>
      <c r="T84" s="398"/>
      <c r="U84" s="398"/>
      <c r="V84" s="400"/>
      <c r="W84" s="400"/>
      <c r="X84" s="399"/>
      <c r="Y84" s="398"/>
      <c r="Z84" s="398"/>
      <c r="AA84" s="398"/>
      <c r="AB84" s="398"/>
      <c r="AC84" s="398"/>
      <c r="AD84" s="399"/>
      <c r="AE84" s="399"/>
      <c r="AF84" s="398"/>
      <c r="AG84" s="407"/>
      <c r="AH84" s="407"/>
      <c r="AI84" s="407"/>
      <c r="AJ84" s="407"/>
      <c r="AK84" s="407"/>
      <c r="AL84" s="398"/>
      <c r="AM84" s="400"/>
      <c r="AN84" s="399"/>
      <c r="AO84" s="399"/>
      <c r="AP84" s="398"/>
      <c r="AQ84" s="398"/>
      <c r="AR84" s="398"/>
      <c r="AS84" s="398"/>
      <c r="AT84" s="398"/>
      <c r="AU84" s="398"/>
      <c r="AV84" s="398"/>
      <c r="AW84" s="398"/>
      <c r="AX84" s="397"/>
      <c r="AY84" s="397"/>
      <c r="AZ84" s="399"/>
      <c r="BA84" s="398"/>
      <c r="BB84" s="398"/>
      <c r="BC84" s="398"/>
      <c r="BD84" s="398"/>
      <c r="BE84" s="398"/>
      <c r="BF84" s="398"/>
      <c r="BG84" s="399"/>
      <c r="BH84" s="399"/>
      <c r="BI84" s="398"/>
      <c r="BJ84" s="398"/>
      <c r="BK84" s="398"/>
      <c r="BL84" s="398"/>
      <c r="BM84" s="398"/>
      <c r="BN84" s="398"/>
      <c r="BO84" s="398"/>
      <c r="BP84" s="398"/>
      <c r="BQ84" s="398"/>
      <c r="BR84" s="398"/>
      <c r="BS84" s="399"/>
      <c r="BT84" s="402"/>
      <c r="BU84" s="399"/>
      <c r="BV84" s="403"/>
      <c r="BW84" s="404"/>
      <c r="BX84" s="398"/>
      <c r="BY84" s="398"/>
      <c r="BZ84" s="398"/>
      <c r="CA84" s="399"/>
      <c r="CB84" s="405"/>
      <c r="CC84" s="406"/>
      <c r="CD84" s="406"/>
      <c r="CE84" s="398"/>
      <c r="CF84" s="406"/>
      <c r="CG84" s="406"/>
      <c r="CH84" s="406"/>
      <c r="CI84" s="406"/>
      <c r="CJ84" s="406"/>
      <c r="CK84" s="406"/>
      <c r="CL84" s="406"/>
      <c r="CM84" s="399"/>
    </row>
    <row r="85" spans="1:91" x14ac:dyDescent="0.25">
      <c r="A85" s="398"/>
      <c r="B85" s="399"/>
      <c r="C85" s="399"/>
      <c r="D85" s="398"/>
      <c r="E85" s="400"/>
      <c r="F85" s="401"/>
      <c r="G85" s="401"/>
      <c r="H85" s="401"/>
      <c r="I85" s="401"/>
      <c r="J85" s="398"/>
      <c r="K85" s="398"/>
      <c r="L85" s="398"/>
      <c r="Q85" s="398"/>
      <c r="R85" s="398"/>
      <c r="S85" s="398"/>
      <c r="T85" s="398"/>
      <c r="U85" s="398"/>
      <c r="V85" s="400"/>
      <c r="W85" s="400"/>
      <c r="X85" s="399"/>
      <c r="Y85" s="398"/>
      <c r="Z85" s="398"/>
      <c r="AA85" s="398"/>
      <c r="AB85" s="398"/>
      <c r="AC85" s="398"/>
      <c r="AD85" s="399"/>
      <c r="AE85" s="399"/>
      <c r="AF85" s="398"/>
      <c r="AG85" s="407"/>
      <c r="AH85" s="407"/>
      <c r="AI85" s="407"/>
      <c r="AJ85" s="407"/>
      <c r="AK85" s="407"/>
      <c r="AL85" s="398"/>
      <c r="AM85" s="400"/>
      <c r="AN85" s="399"/>
      <c r="AO85" s="399"/>
      <c r="AP85" s="398"/>
      <c r="AQ85" s="398"/>
      <c r="AR85" s="398"/>
      <c r="AS85" s="398"/>
      <c r="AT85" s="398"/>
      <c r="AU85" s="398"/>
      <c r="AV85" s="398"/>
      <c r="AW85" s="398"/>
      <c r="AX85" s="397"/>
      <c r="AY85" s="397"/>
      <c r="AZ85" s="399"/>
      <c r="BA85" s="398"/>
      <c r="BB85" s="398"/>
      <c r="BC85" s="398"/>
      <c r="BD85" s="398"/>
      <c r="BE85" s="398"/>
      <c r="BF85" s="398"/>
      <c r="BG85" s="399"/>
      <c r="BH85" s="399"/>
      <c r="BI85" s="398"/>
      <c r="BJ85" s="398"/>
      <c r="BK85" s="398"/>
      <c r="BL85" s="398"/>
      <c r="BM85" s="398"/>
      <c r="BN85" s="398"/>
      <c r="BO85" s="398"/>
      <c r="BP85" s="398"/>
      <c r="BQ85" s="398"/>
      <c r="BR85" s="398"/>
      <c r="BS85" s="399"/>
      <c r="BT85" s="402"/>
      <c r="BU85" s="399"/>
      <c r="BV85" s="403"/>
      <c r="BW85" s="404"/>
      <c r="BX85" s="398"/>
      <c r="BY85" s="398"/>
      <c r="BZ85" s="398"/>
      <c r="CA85" s="399"/>
      <c r="CB85" s="405"/>
      <c r="CC85" s="406"/>
      <c r="CD85" s="406"/>
      <c r="CE85" s="398"/>
      <c r="CF85" s="406"/>
      <c r="CG85" s="406"/>
      <c r="CH85" s="406"/>
      <c r="CI85" s="406"/>
      <c r="CJ85" s="406"/>
      <c r="CK85" s="406"/>
      <c r="CL85" s="406"/>
      <c r="CM85" s="399"/>
    </row>
    <row r="86" spans="1:91" x14ac:dyDescent="0.25">
      <c r="A86" s="398"/>
      <c r="B86" s="399"/>
      <c r="C86" s="399"/>
      <c r="D86" s="398"/>
      <c r="E86" s="400"/>
      <c r="F86" s="401"/>
      <c r="G86" s="401"/>
      <c r="H86" s="401"/>
      <c r="I86" s="401"/>
      <c r="J86" s="398"/>
      <c r="K86" s="398"/>
      <c r="L86" s="398"/>
      <c r="Q86" s="398"/>
      <c r="R86" s="398"/>
      <c r="S86" s="398"/>
      <c r="T86" s="398"/>
      <c r="U86" s="398"/>
      <c r="V86" s="400"/>
      <c r="W86" s="400"/>
      <c r="X86" s="399"/>
      <c r="Y86" s="398"/>
      <c r="Z86" s="398"/>
      <c r="AA86" s="398"/>
      <c r="AB86" s="398"/>
      <c r="AC86" s="398"/>
      <c r="AD86" s="399"/>
      <c r="AE86" s="399"/>
      <c r="AF86" s="398"/>
      <c r="AG86" s="407"/>
      <c r="AH86" s="407"/>
      <c r="AI86" s="407"/>
      <c r="AJ86" s="407"/>
      <c r="AK86" s="407"/>
      <c r="AL86" s="398"/>
      <c r="AM86" s="400"/>
      <c r="AN86" s="399"/>
      <c r="AO86" s="399"/>
      <c r="AP86" s="398"/>
      <c r="AQ86" s="398"/>
      <c r="AR86" s="398"/>
      <c r="AS86" s="398"/>
      <c r="AT86" s="398"/>
      <c r="AU86" s="398"/>
      <c r="AV86" s="398"/>
      <c r="AW86" s="398"/>
      <c r="AX86" s="397"/>
      <c r="AY86" s="397"/>
      <c r="AZ86" s="399"/>
      <c r="BA86" s="398"/>
      <c r="BB86" s="398"/>
      <c r="BC86" s="398"/>
      <c r="BD86" s="398"/>
      <c r="BE86" s="398"/>
      <c r="BF86" s="398"/>
      <c r="BG86" s="399"/>
      <c r="BH86" s="399"/>
      <c r="BI86" s="398"/>
      <c r="BJ86" s="398"/>
      <c r="BK86" s="398"/>
      <c r="BL86" s="398"/>
      <c r="BM86" s="398"/>
      <c r="BN86" s="398"/>
      <c r="BO86" s="398"/>
      <c r="BP86" s="398"/>
      <c r="BQ86" s="398"/>
      <c r="BR86" s="398"/>
      <c r="BS86" s="399"/>
      <c r="BT86" s="402"/>
      <c r="BU86" s="399"/>
      <c r="BV86" s="403"/>
      <c r="BW86" s="404"/>
      <c r="BX86" s="398"/>
      <c r="BY86" s="398"/>
      <c r="BZ86" s="398"/>
      <c r="CA86" s="399"/>
      <c r="CB86" s="405"/>
      <c r="CC86" s="406"/>
      <c r="CD86" s="406"/>
      <c r="CE86" s="398"/>
      <c r="CF86" s="406"/>
      <c r="CG86" s="406"/>
      <c r="CH86" s="406"/>
      <c r="CI86" s="406"/>
      <c r="CJ86" s="406"/>
      <c r="CK86" s="406"/>
      <c r="CL86" s="406"/>
      <c r="CM86" s="399"/>
    </row>
    <row r="87" spans="1:91" x14ac:dyDescent="0.25">
      <c r="A87" s="398"/>
      <c r="B87" s="399"/>
      <c r="C87" s="399"/>
      <c r="D87" s="398"/>
      <c r="E87" s="400"/>
      <c r="F87" s="401"/>
      <c r="G87" s="401"/>
      <c r="H87" s="401"/>
      <c r="I87" s="401"/>
      <c r="J87" s="398"/>
      <c r="K87" s="398"/>
      <c r="L87" s="398"/>
      <c r="Q87" s="398"/>
      <c r="R87" s="398"/>
      <c r="S87" s="398"/>
      <c r="T87" s="398"/>
      <c r="U87" s="398"/>
      <c r="V87" s="400"/>
      <c r="W87" s="400"/>
      <c r="X87" s="399"/>
      <c r="Y87" s="398"/>
      <c r="Z87" s="398"/>
      <c r="AA87" s="398"/>
      <c r="AB87" s="398"/>
      <c r="AC87" s="398"/>
      <c r="AD87" s="399"/>
      <c r="AE87" s="399"/>
      <c r="AF87" s="398"/>
      <c r="AG87" s="407"/>
      <c r="AH87" s="407"/>
      <c r="AI87" s="407"/>
      <c r="AJ87" s="407"/>
      <c r="AK87" s="407"/>
      <c r="AL87" s="398"/>
      <c r="AM87" s="400"/>
      <c r="AN87" s="399"/>
      <c r="AO87" s="399"/>
      <c r="AP87" s="398"/>
      <c r="AQ87" s="398"/>
      <c r="AR87" s="398"/>
      <c r="AS87" s="398"/>
      <c r="AT87" s="398"/>
      <c r="AU87" s="398"/>
      <c r="AV87" s="398"/>
      <c r="AW87" s="398"/>
      <c r="AX87" s="397"/>
      <c r="AY87" s="397"/>
      <c r="AZ87" s="399"/>
      <c r="BA87" s="398"/>
      <c r="BB87" s="398"/>
      <c r="BC87" s="398"/>
      <c r="BD87" s="398"/>
      <c r="BE87" s="398"/>
      <c r="BF87" s="398"/>
      <c r="BG87" s="399"/>
      <c r="BH87" s="399"/>
      <c r="BI87" s="398"/>
      <c r="BJ87" s="398"/>
      <c r="BK87" s="398"/>
      <c r="BL87" s="398"/>
      <c r="BM87" s="398"/>
      <c r="BN87" s="398"/>
      <c r="BO87" s="398"/>
      <c r="BP87" s="398"/>
      <c r="BQ87" s="398"/>
      <c r="BR87" s="398"/>
      <c r="BS87" s="399"/>
      <c r="BT87" s="402"/>
      <c r="BU87" s="399"/>
      <c r="BV87" s="403"/>
      <c r="BW87" s="404"/>
      <c r="BX87" s="398"/>
      <c r="BY87" s="398"/>
      <c r="BZ87" s="398"/>
      <c r="CA87" s="399"/>
      <c r="CB87" s="405"/>
      <c r="CC87" s="406"/>
      <c r="CD87" s="406"/>
      <c r="CE87" s="398"/>
      <c r="CF87" s="406"/>
      <c r="CG87" s="406"/>
      <c r="CH87" s="406"/>
      <c r="CI87" s="406"/>
      <c r="CJ87" s="406"/>
      <c r="CK87" s="406"/>
      <c r="CL87" s="406"/>
      <c r="CM87" s="399"/>
    </row>
    <row r="88" spans="1:91" x14ac:dyDescent="0.25">
      <c r="A88" s="398"/>
      <c r="B88" s="399"/>
      <c r="C88" s="399"/>
      <c r="D88" s="398"/>
      <c r="E88" s="400"/>
      <c r="F88" s="401"/>
      <c r="G88" s="401"/>
      <c r="H88" s="401"/>
      <c r="I88" s="401"/>
      <c r="J88" s="398"/>
      <c r="K88" s="398"/>
      <c r="L88" s="398"/>
      <c r="Q88" s="398"/>
      <c r="R88" s="398"/>
      <c r="S88" s="398"/>
      <c r="T88" s="398"/>
      <c r="U88" s="398"/>
      <c r="V88" s="400"/>
      <c r="W88" s="400"/>
      <c r="X88" s="399"/>
      <c r="Y88" s="398"/>
      <c r="Z88" s="398"/>
      <c r="AA88" s="398"/>
      <c r="AB88" s="398"/>
      <c r="AC88" s="398"/>
      <c r="AD88" s="399"/>
      <c r="AE88" s="399"/>
      <c r="AF88" s="398"/>
      <c r="AG88" s="407"/>
      <c r="AH88" s="407"/>
      <c r="AI88" s="407"/>
      <c r="AJ88" s="407"/>
      <c r="AK88" s="407"/>
      <c r="AL88" s="398"/>
      <c r="AM88" s="400"/>
      <c r="AN88" s="399"/>
      <c r="AO88" s="399"/>
      <c r="AP88" s="398"/>
      <c r="AQ88" s="398"/>
      <c r="AR88" s="398"/>
      <c r="AS88" s="398"/>
      <c r="AT88" s="398"/>
      <c r="AU88" s="398"/>
      <c r="AV88" s="398"/>
      <c r="AW88" s="398"/>
      <c r="AX88" s="397"/>
      <c r="AY88" s="397"/>
      <c r="AZ88" s="399"/>
      <c r="BA88" s="398"/>
      <c r="BB88" s="398"/>
      <c r="BC88" s="398"/>
      <c r="BD88" s="398"/>
      <c r="BE88" s="398"/>
      <c r="BF88" s="398"/>
      <c r="BG88" s="399"/>
      <c r="BH88" s="399"/>
      <c r="BI88" s="398"/>
      <c r="BJ88" s="398"/>
      <c r="BK88" s="398"/>
      <c r="BL88" s="398"/>
      <c r="BM88" s="398"/>
      <c r="BN88" s="398"/>
      <c r="BO88" s="398"/>
      <c r="BP88" s="398"/>
      <c r="BQ88" s="398"/>
      <c r="BR88" s="398"/>
      <c r="BS88" s="399"/>
      <c r="BT88" s="402"/>
      <c r="BU88" s="399"/>
      <c r="BV88" s="403"/>
      <c r="BW88" s="404"/>
      <c r="BX88" s="398"/>
      <c r="BY88" s="398"/>
      <c r="BZ88" s="398"/>
      <c r="CA88" s="399"/>
      <c r="CB88" s="405"/>
      <c r="CC88" s="406"/>
      <c r="CD88" s="406"/>
      <c r="CE88" s="398"/>
      <c r="CF88" s="406"/>
      <c r="CG88" s="406"/>
      <c r="CH88" s="406"/>
      <c r="CI88" s="406"/>
      <c r="CJ88" s="406"/>
      <c r="CK88" s="406"/>
      <c r="CL88" s="406"/>
      <c r="CM88" s="399"/>
    </row>
    <row r="89" spans="1:91" x14ac:dyDescent="0.25">
      <c r="A89" s="398"/>
      <c r="B89" s="399"/>
      <c r="C89" s="399"/>
      <c r="D89" s="398"/>
      <c r="E89" s="400"/>
      <c r="F89" s="401"/>
      <c r="G89" s="401"/>
      <c r="H89" s="401"/>
      <c r="I89" s="401"/>
      <c r="J89" s="398"/>
      <c r="K89" s="398"/>
      <c r="L89" s="398"/>
      <c r="Q89" s="398"/>
      <c r="R89" s="398"/>
      <c r="S89" s="398"/>
      <c r="T89" s="398"/>
      <c r="U89" s="398"/>
      <c r="V89" s="400"/>
      <c r="W89" s="400"/>
      <c r="X89" s="399"/>
      <c r="Y89" s="398"/>
      <c r="Z89" s="398"/>
      <c r="AA89" s="398"/>
      <c r="AB89" s="398"/>
      <c r="AC89" s="398"/>
      <c r="AD89" s="399"/>
      <c r="AE89" s="399"/>
      <c r="AF89" s="398"/>
      <c r="AG89" s="407"/>
      <c r="AH89" s="407"/>
      <c r="AI89" s="407"/>
      <c r="AJ89" s="407"/>
      <c r="AK89" s="407"/>
      <c r="AL89" s="398"/>
      <c r="AM89" s="400"/>
      <c r="AN89" s="399"/>
      <c r="AO89" s="399"/>
      <c r="AP89" s="398"/>
      <c r="AQ89" s="398"/>
      <c r="AR89" s="398"/>
      <c r="AS89" s="398"/>
      <c r="AT89" s="398"/>
      <c r="AU89" s="398"/>
      <c r="AV89" s="398"/>
      <c r="AW89" s="398"/>
      <c r="AX89" s="397"/>
      <c r="AY89" s="397"/>
      <c r="AZ89" s="399"/>
      <c r="BA89" s="398"/>
      <c r="BB89" s="398"/>
      <c r="BC89" s="398"/>
      <c r="BD89" s="398"/>
      <c r="BE89" s="398"/>
      <c r="BF89" s="398"/>
      <c r="BG89" s="399"/>
      <c r="BH89" s="399"/>
      <c r="BI89" s="398"/>
      <c r="BJ89" s="398"/>
      <c r="BK89" s="398"/>
      <c r="BL89" s="398"/>
      <c r="BM89" s="398"/>
      <c r="BN89" s="398"/>
      <c r="BO89" s="398"/>
      <c r="BP89" s="398"/>
      <c r="BQ89" s="398"/>
      <c r="BR89" s="398"/>
      <c r="BS89" s="399"/>
      <c r="BT89" s="402"/>
      <c r="BU89" s="399"/>
      <c r="BV89" s="403"/>
      <c r="BW89" s="404"/>
      <c r="BX89" s="398"/>
      <c r="BY89" s="398"/>
      <c r="BZ89" s="398"/>
      <c r="CA89" s="399"/>
      <c r="CB89" s="405"/>
      <c r="CC89" s="406"/>
      <c r="CD89" s="406"/>
      <c r="CE89" s="398"/>
      <c r="CF89" s="406"/>
      <c r="CG89" s="406"/>
      <c r="CH89" s="406"/>
      <c r="CI89" s="406"/>
      <c r="CJ89" s="406"/>
      <c r="CK89" s="406"/>
      <c r="CL89" s="406"/>
      <c r="CM89" s="399"/>
    </row>
    <row r="90" spans="1:91" x14ac:dyDescent="0.25">
      <c r="A90" s="398"/>
      <c r="B90" s="399"/>
      <c r="C90" s="399"/>
      <c r="D90" s="398"/>
      <c r="E90" s="400"/>
      <c r="F90" s="401"/>
      <c r="G90" s="401"/>
      <c r="H90" s="401"/>
      <c r="I90" s="401"/>
      <c r="J90" s="398"/>
      <c r="K90" s="398"/>
      <c r="L90" s="398"/>
      <c r="Q90" s="398"/>
      <c r="R90" s="398"/>
      <c r="S90" s="398"/>
      <c r="T90" s="398"/>
      <c r="U90" s="398"/>
      <c r="V90" s="400"/>
      <c r="W90" s="400"/>
      <c r="X90" s="399"/>
      <c r="Y90" s="398"/>
      <c r="Z90" s="398"/>
      <c r="AA90" s="398"/>
      <c r="AB90" s="398"/>
      <c r="AC90" s="398"/>
      <c r="AD90" s="399"/>
      <c r="AE90" s="399"/>
      <c r="AF90" s="398"/>
      <c r="AG90" s="407"/>
      <c r="AH90" s="407"/>
      <c r="AI90" s="407"/>
      <c r="AJ90" s="407"/>
      <c r="AK90" s="407"/>
      <c r="AL90" s="398"/>
      <c r="AM90" s="400"/>
      <c r="AN90" s="399"/>
      <c r="AO90" s="399"/>
      <c r="AP90" s="398"/>
      <c r="AQ90" s="398"/>
      <c r="AR90" s="398"/>
      <c r="AS90" s="398"/>
      <c r="AT90" s="398"/>
      <c r="AU90" s="398"/>
      <c r="AV90" s="398"/>
      <c r="AW90" s="398"/>
      <c r="AX90" s="397"/>
      <c r="AY90" s="397"/>
      <c r="AZ90" s="399"/>
      <c r="BA90" s="398"/>
      <c r="BB90" s="398"/>
      <c r="BC90" s="398"/>
      <c r="BD90" s="398"/>
      <c r="BE90" s="398"/>
      <c r="BF90" s="398"/>
      <c r="BG90" s="399"/>
      <c r="BH90" s="399"/>
      <c r="BI90" s="398"/>
      <c r="BJ90" s="398"/>
      <c r="BK90" s="398"/>
      <c r="BL90" s="398"/>
      <c r="BM90" s="398"/>
      <c r="BN90" s="398"/>
      <c r="BO90" s="398"/>
      <c r="BP90" s="398"/>
      <c r="BQ90" s="398"/>
      <c r="BR90" s="398"/>
      <c r="BS90" s="399"/>
      <c r="BT90" s="402"/>
      <c r="BU90" s="399"/>
      <c r="BV90" s="403"/>
      <c r="BW90" s="404"/>
      <c r="BX90" s="398"/>
      <c r="BY90" s="398"/>
      <c r="BZ90" s="398"/>
      <c r="CA90" s="399"/>
      <c r="CB90" s="405"/>
      <c r="CC90" s="406"/>
      <c r="CD90" s="406"/>
      <c r="CE90" s="398"/>
      <c r="CF90" s="406"/>
      <c r="CG90" s="406"/>
      <c r="CH90" s="406"/>
      <c r="CI90" s="406"/>
      <c r="CJ90" s="406"/>
      <c r="CK90" s="406"/>
      <c r="CL90" s="406"/>
      <c r="CM90" s="399"/>
    </row>
    <row r="91" spans="1:91" x14ac:dyDescent="0.25">
      <c r="A91" s="398"/>
      <c r="B91" s="399"/>
      <c r="C91" s="399"/>
      <c r="D91" s="398"/>
      <c r="E91" s="400"/>
      <c r="F91" s="401"/>
      <c r="G91" s="401"/>
      <c r="H91" s="401"/>
      <c r="I91" s="401"/>
      <c r="J91" s="398"/>
      <c r="K91" s="398"/>
      <c r="L91" s="398"/>
      <c r="Q91" s="398"/>
      <c r="R91" s="398"/>
      <c r="S91" s="398"/>
      <c r="T91" s="398"/>
      <c r="U91" s="398"/>
      <c r="V91" s="400"/>
      <c r="W91" s="400"/>
      <c r="X91" s="399"/>
      <c r="Y91" s="398"/>
      <c r="Z91" s="398"/>
      <c r="AA91" s="398"/>
      <c r="AB91" s="398"/>
      <c r="AC91" s="398"/>
      <c r="AD91" s="399"/>
      <c r="AE91" s="399"/>
      <c r="AF91" s="398"/>
      <c r="AG91" s="407"/>
      <c r="AH91" s="407"/>
      <c r="AI91" s="407"/>
      <c r="AJ91" s="407"/>
      <c r="AK91" s="407"/>
      <c r="AL91" s="398"/>
      <c r="AM91" s="400"/>
      <c r="AN91" s="399"/>
      <c r="AO91" s="399"/>
      <c r="AP91" s="398"/>
      <c r="AQ91" s="398"/>
      <c r="AR91" s="398"/>
      <c r="AS91" s="398"/>
      <c r="AT91" s="398"/>
      <c r="AU91" s="398"/>
      <c r="AV91" s="398"/>
      <c r="AW91" s="398"/>
      <c r="AX91" s="397"/>
      <c r="AY91" s="397"/>
      <c r="AZ91" s="399"/>
      <c r="BA91" s="398"/>
      <c r="BB91" s="398"/>
      <c r="BC91" s="398"/>
      <c r="BD91" s="398"/>
      <c r="BE91" s="398"/>
      <c r="BF91" s="398"/>
      <c r="BG91" s="399"/>
      <c r="BH91" s="399"/>
      <c r="BI91" s="398"/>
      <c r="BJ91" s="398"/>
      <c r="BK91" s="398"/>
      <c r="BL91" s="398"/>
      <c r="BM91" s="398"/>
      <c r="BN91" s="398"/>
      <c r="BO91" s="398"/>
      <c r="BP91" s="398"/>
      <c r="BQ91" s="398"/>
      <c r="BR91" s="398"/>
      <c r="BS91" s="399"/>
      <c r="BT91" s="402"/>
      <c r="BU91" s="399"/>
      <c r="BV91" s="403"/>
      <c r="BW91" s="404"/>
      <c r="BX91" s="398"/>
      <c r="BY91" s="398"/>
      <c r="BZ91" s="398"/>
      <c r="CA91" s="399"/>
      <c r="CB91" s="405"/>
      <c r="CC91" s="406"/>
      <c r="CD91" s="406"/>
      <c r="CE91" s="398"/>
      <c r="CF91" s="406"/>
      <c r="CG91" s="406"/>
      <c r="CH91" s="406"/>
      <c r="CI91" s="406"/>
      <c r="CJ91" s="406"/>
      <c r="CK91" s="406"/>
      <c r="CL91" s="406"/>
      <c r="CM91" s="399"/>
    </row>
    <row r="92" spans="1:91" x14ac:dyDescent="0.25">
      <c r="A92" s="398"/>
      <c r="B92" s="399"/>
      <c r="C92" s="399"/>
      <c r="D92" s="398"/>
      <c r="E92" s="400"/>
      <c r="F92" s="401"/>
      <c r="G92" s="401"/>
      <c r="H92" s="401"/>
      <c r="I92" s="401"/>
      <c r="J92" s="398"/>
      <c r="K92" s="398"/>
      <c r="L92" s="398"/>
      <c r="Q92" s="398"/>
      <c r="R92" s="398"/>
      <c r="S92" s="398"/>
      <c r="T92" s="398"/>
      <c r="U92" s="398"/>
      <c r="V92" s="400"/>
      <c r="W92" s="400"/>
      <c r="X92" s="399"/>
      <c r="Y92" s="398"/>
      <c r="Z92" s="398"/>
      <c r="AA92" s="398"/>
      <c r="AB92" s="398"/>
      <c r="AC92" s="398"/>
      <c r="AD92" s="399"/>
      <c r="AE92" s="399"/>
      <c r="AF92" s="398"/>
      <c r="AG92" s="407"/>
      <c r="AH92" s="407"/>
      <c r="AI92" s="407"/>
      <c r="AJ92" s="407"/>
      <c r="AK92" s="407"/>
      <c r="AL92" s="398"/>
      <c r="AM92" s="400"/>
      <c r="AN92" s="399"/>
      <c r="AO92" s="399"/>
      <c r="AP92" s="398"/>
      <c r="AQ92" s="398"/>
      <c r="AR92" s="398"/>
      <c r="AS92" s="398"/>
      <c r="AT92" s="398"/>
      <c r="AU92" s="398"/>
      <c r="AV92" s="398"/>
      <c r="AW92" s="398"/>
      <c r="AX92" s="397"/>
      <c r="AY92" s="397"/>
      <c r="AZ92" s="399"/>
      <c r="BA92" s="398"/>
      <c r="BB92" s="398"/>
      <c r="BC92" s="398"/>
      <c r="BD92" s="398"/>
      <c r="BE92" s="398"/>
      <c r="BF92" s="398"/>
      <c r="BG92" s="399"/>
      <c r="BH92" s="399"/>
      <c r="BI92" s="398"/>
      <c r="BJ92" s="398"/>
      <c r="BK92" s="398"/>
      <c r="BL92" s="398"/>
      <c r="BM92" s="398"/>
      <c r="BN92" s="398"/>
      <c r="BO92" s="398"/>
      <c r="BP92" s="398"/>
      <c r="BQ92" s="398"/>
      <c r="BR92" s="398"/>
      <c r="BS92" s="399"/>
      <c r="BT92" s="402"/>
      <c r="BU92" s="399"/>
      <c r="BV92" s="403"/>
      <c r="BW92" s="404"/>
      <c r="BX92" s="398"/>
      <c r="BY92" s="398"/>
      <c r="BZ92" s="398"/>
      <c r="CA92" s="399"/>
      <c r="CB92" s="405"/>
      <c r="CC92" s="406"/>
      <c r="CD92" s="406"/>
      <c r="CE92" s="398"/>
      <c r="CF92" s="406"/>
      <c r="CG92" s="406"/>
      <c r="CH92" s="406"/>
      <c r="CI92" s="406"/>
      <c r="CJ92" s="406"/>
      <c r="CK92" s="406"/>
      <c r="CL92" s="406"/>
      <c r="CM92" s="399"/>
    </row>
    <row r="93" spans="1:91" x14ac:dyDescent="0.25">
      <c r="A93" s="398"/>
      <c r="B93" s="399"/>
      <c r="C93" s="399"/>
      <c r="D93" s="398"/>
      <c r="E93" s="400"/>
      <c r="F93" s="401"/>
      <c r="G93" s="401"/>
      <c r="H93" s="401"/>
      <c r="I93" s="401"/>
      <c r="J93" s="398"/>
      <c r="K93" s="398"/>
      <c r="L93" s="398"/>
      <c r="Q93" s="398"/>
      <c r="R93" s="398"/>
      <c r="S93" s="398"/>
      <c r="T93" s="398"/>
      <c r="U93" s="398"/>
      <c r="V93" s="400"/>
      <c r="W93" s="400"/>
      <c r="X93" s="399"/>
      <c r="Y93" s="398"/>
      <c r="Z93" s="398"/>
      <c r="AA93" s="398"/>
      <c r="AB93" s="398"/>
      <c r="AC93" s="398"/>
      <c r="AD93" s="399"/>
      <c r="AE93" s="399"/>
      <c r="AF93" s="398"/>
      <c r="AG93" s="407"/>
      <c r="AH93" s="407"/>
      <c r="AI93" s="407"/>
      <c r="AJ93" s="407"/>
      <c r="AK93" s="407"/>
      <c r="AL93" s="398"/>
      <c r="AM93" s="400"/>
      <c r="AN93" s="399"/>
      <c r="AO93" s="399"/>
      <c r="AP93" s="398"/>
      <c r="AQ93" s="398"/>
      <c r="AR93" s="398"/>
      <c r="AS93" s="398"/>
      <c r="AT93" s="398"/>
      <c r="AU93" s="398"/>
      <c r="AV93" s="398"/>
      <c r="AW93" s="398"/>
      <c r="AX93" s="397"/>
      <c r="AY93" s="397"/>
      <c r="AZ93" s="399"/>
      <c r="BA93" s="398"/>
      <c r="BB93" s="398"/>
      <c r="BC93" s="398"/>
      <c r="BD93" s="398"/>
      <c r="BE93" s="398"/>
      <c r="BF93" s="398"/>
      <c r="BG93" s="399"/>
      <c r="BH93" s="399"/>
      <c r="BI93" s="398"/>
      <c r="BJ93" s="398"/>
      <c r="BK93" s="398"/>
      <c r="BL93" s="398"/>
      <c r="BM93" s="398"/>
      <c r="BN93" s="398"/>
      <c r="BO93" s="398"/>
      <c r="BP93" s="398"/>
      <c r="BQ93" s="398"/>
      <c r="BR93" s="398"/>
      <c r="BS93" s="399"/>
      <c r="BT93" s="402"/>
      <c r="BU93" s="399"/>
      <c r="BV93" s="403"/>
      <c r="BW93" s="404"/>
      <c r="BX93" s="398"/>
      <c r="BY93" s="398"/>
      <c r="BZ93" s="398"/>
      <c r="CA93" s="399"/>
      <c r="CB93" s="405"/>
      <c r="CC93" s="406"/>
      <c r="CD93" s="406"/>
      <c r="CE93" s="398"/>
      <c r="CF93" s="406"/>
      <c r="CG93" s="406"/>
      <c r="CH93" s="406"/>
      <c r="CI93" s="406"/>
      <c r="CJ93" s="406"/>
      <c r="CK93" s="406"/>
      <c r="CL93" s="406"/>
      <c r="CM93" s="399"/>
    </row>
    <row r="94" spans="1:91" x14ac:dyDescent="0.25">
      <c r="A94" s="398"/>
      <c r="B94" s="399"/>
      <c r="C94" s="399"/>
      <c r="D94" s="398"/>
      <c r="E94" s="400"/>
      <c r="F94" s="401"/>
      <c r="G94" s="401"/>
      <c r="H94" s="401"/>
      <c r="I94" s="401"/>
      <c r="J94" s="398"/>
      <c r="K94" s="398"/>
      <c r="L94" s="398"/>
      <c r="Q94" s="398"/>
      <c r="R94" s="398"/>
      <c r="S94" s="398"/>
      <c r="T94" s="398"/>
      <c r="U94" s="398"/>
      <c r="V94" s="400"/>
      <c r="W94" s="400"/>
      <c r="X94" s="399"/>
      <c r="Y94" s="398"/>
      <c r="Z94" s="398"/>
      <c r="AA94" s="398"/>
      <c r="AB94" s="398"/>
      <c r="AC94" s="398"/>
      <c r="AD94" s="399"/>
      <c r="AE94" s="399"/>
      <c r="AF94" s="398"/>
      <c r="AG94" s="407"/>
      <c r="AH94" s="407"/>
      <c r="AI94" s="407"/>
      <c r="AJ94" s="407"/>
      <c r="AK94" s="407"/>
      <c r="AL94" s="398"/>
      <c r="AM94" s="400"/>
      <c r="AN94" s="399"/>
      <c r="AO94" s="399"/>
      <c r="AP94" s="398"/>
      <c r="AQ94" s="398"/>
      <c r="AR94" s="398"/>
      <c r="AS94" s="398"/>
      <c r="AT94" s="398"/>
      <c r="AU94" s="398"/>
      <c r="AV94" s="398"/>
      <c r="AW94" s="398"/>
      <c r="AX94" s="397"/>
      <c r="AY94" s="397"/>
      <c r="AZ94" s="399"/>
      <c r="BA94" s="398"/>
      <c r="BB94" s="398"/>
      <c r="BC94" s="398"/>
      <c r="BD94" s="398"/>
      <c r="BE94" s="398"/>
      <c r="BF94" s="398"/>
      <c r="BG94" s="399"/>
      <c r="BH94" s="399"/>
      <c r="BI94" s="398"/>
      <c r="BJ94" s="398"/>
      <c r="BK94" s="398"/>
      <c r="BL94" s="398"/>
      <c r="BM94" s="398"/>
      <c r="BN94" s="398"/>
      <c r="BO94" s="398"/>
      <c r="BP94" s="398"/>
      <c r="BQ94" s="398"/>
      <c r="BR94" s="398"/>
      <c r="BS94" s="399"/>
      <c r="BT94" s="402"/>
      <c r="BU94" s="399"/>
      <c r="BV94" s="403"/>
      <c r="BW94" s="404"/>
      <c r="BX94" s="398"/>
      <c r="BY94" s="398"/>
      <c r="BZ94" s="398"/>
      <c r="CA94" s="399"/>
      <c r="CB94" s="405"/>
      <c r="CC94" s="406"/>
      <c r="CD94" s="406"/>
      <c r="CE94" s="398"/>
      <c r="CF94" s="406"/>
      <c r="CG94" s="406"/>
      <c r="CH94" s="406"/>
      <c r="CI94" s="406"/>
      <c r="CJ94" s="406"/>
      <c r="CK94" s="406"/>
      <c r="CL94" s="406"/>
      <c r="CM94" s="399"/>
    </row>
    <row r="95" spans="1:91" x14ac:dyDescent="0.25">
      <c r="A95" s="398"/>
      <c r="B95" s="399"/>
      <c r="C95" s="399"/>
      <c r="D95" s="398"/>
      <c r="E95" s="400"/>
      <c r="F95" s="401"/>
      <c r="G95" s="401"/>
      <c r="H95" s="401"/>
      <c r="I95" s="401"/>
      <c r="J95" s="398"/>
      <c r="K95" s="398"/>
      <c r="L95" s="398"/>
      <c r="Q95" s="398"/>
      <c r="R95" s="398"/>
      <c r="S95" s="398"/>
      <c r="T95" s="398"/>
      <c r="U95" s="398"/>
      <c r="V95" s="400"/>
      <c r="W95" s="400"/>
      <c r="X95" s="399"/>
      <c r="Y95" s="398"/>
      <c r="Z95" s="398"/>
      <c r="AA95" s="398"/>
      <c r="AB95" s="398"/>
      <c r="AC95" s="398"/>
      <c r="AD95" s="399"/>
      <c r="AE95" s="399"/>
      <c r="AF95" s="398"/>
      <c r="AG95" s="407"/>
      <c r="AH95" s="407"/>
      <c r="AI95" s="407"/>
      <c r="AJ95" s="407"/>
      <c r="AK95" s="407"/>
      <c r="AL95" s="398"/>
      <c r="AM95" s="400"/>
      <c r="AN95" s="399"/>
      <c r="AO95" s="399"/>
      <c r="AP95" s="398"/>
      <c r="AQ95" s="398"/>
      <c r="AR95" s="398"/>
      <c r="AS95" s="398"/>
      <c r="AT95" s="398"/>
      <c r="AU95" s="398"/>
      <c r="AV95" s="398"/>
      <c r="AW95" s="398"/>
      <c r="AX95" s="397"/>
      <c r="AY95" s="397"/>
      <c r="AZ95" s="399"/>
      <c r="BA95" s="398"/>
      <c r="BB95" s="398"/>
      <c r="BC95" s="398"/>
      <c r="BD95" s="398"/>
      <c r="BE95" s="398"/>
      <c r="BF95" s="398"/>
      <c r="BG95" s="399"/>
      <c r="BH95" s="399"/>
      <c r="BI95" s="398"/>
      <c r="BJ95" s="398"/>
      <c r="BK95" s="398"/>
      <c r="BL95" s="398"/>
      <c r="BM95" s="398"/>
      <c r="BN95" s="398"/>
      <c r="BO95" s="398"/>
      <c r="BP95" s="398"/>
      <c r="BQ95" s="398"/>
      <c r="BR95" s="398"/>
      <c r="BS95" s="399"/>
      <c r="BT95" s="402"/>
      <c r="BU95" s="399"/>
      <c r="BV95" s="403"/>
      <c r="BW95" s="404"/>
      <c r="BX95" s="398"/>
      <c r="BY95" s="398"/>
      <c r="BZ95" s="398"/>
      <c r="CA95" s="399"/>
      <c r="CB95" s="405"/>
      <c r="CC95" s="406"/>
      <c r="CD95" s="406"/>
      <c r="CE95" s="398"/>
      <c r="CF95" s="406"/>
      <c r="CG95" s="406"/>
      <c r="CH95" s="406"/>
      <c r="CI95" s="406"/>
      <c r="CJ95" s="406"/>
      <c r="CK95" s="406"/>
      <c r="CL95" s="406"/>
      <c r="CM95" s="399"/>
    </row>
    <row r="96" spans="1:91" x14ac:dyDescent="0.25">
      <c r="A96" s="398"/>
      <c r="B96" s="399"/>
      <c r="C96" s="399"/>
      <c r="D96" s="398"/>
      <c r="E96" s="400"/>
      <c r="F96" s="401"/>
      <c r="G96" s="401"/>
      <c r="H96" s="401"/>
      <c r="I96" s="401"/>
      <c r="J96" s="398"/>
      <c r="K96" s="398"/>
      <c r="L96" s="398"/>
      <c r="Q96" s="398"/>
      <c r="R96" s="398"/>
      <c r="S96" s="398"/>
      <c r="T96" s="398"/>
      <c r="U96" s="398"/>
      <c r="V96" s="400"/>
      <c r="W96" s="400"/>
      <c r="X96" s="399"/>
      <c r="Y96" s="398"/>
      <c r="Z96" s="398"/>
      <c r="AA96" s="398"/>
      <c r="AB96" s="398"/>
      <c r="AC96" s="398"/>
      <c r="AD96" s="399"/>
      <c r="AE96" s="399"/>
      <c r="AF96" s="398"/>
      <c r="AG96" s="407"/>
      <c r="AH96" s="407"/>
      <c r="AI96" s="407"/>
      <c r="AJ96" s="407"/>
      <c r="AK96" s="407"/>
      <c r="AL96" s="398"/>
      <c r="AM96" s="400"/>
      <c r="AN96" s="399"/>
      <c r="AO96" s="399"/>
      <c r="AP96" s="398"/>
      <c r="AQ96" s="398"/>
      <c r="AR96" s="398"/>
      <c r="AS96" s="398"/>
      <c r="AT96" s="398"/>
      <c r="AU96" s="398"/>
      <c r="AV96" s="398"/>
      <c r="AW96" s="398"/>
      <c r="AX96" s="397"/>
      <c r="AY96" s="397"/>
      <c r="AZ96" s="399"/>
      <c r="BA96" s="398"/>
      <c r="BB96" s="398"/>
      <c r="BC96" s="398"/>
      <c r="BD96" s="398"/>
      <c r="BE96" s="398"/>
      <c r="BF96" s="398"/>
      <c r="BG96" s="399"/>
      <c r="BH96" s="399"/>
      <c r="BI96" s="398"/>
      <c r="BJ96" s="398"/>
      <c r="BK96" s="398"/>
      <c r="BL96" s="398"/>
      <c r="BM96" s="398"/>
      <c r="BN96" s="398"/>
      <c r="BO96" s="398"/>
      <c r="BP96" s="398"/>
      <c r="BQ96" s="398"/>
      <c r="BR96" s="398"/>
      <c r="BS96" s="399"/>
      <c r="BT96" s="402"/>
      <c r="BU96" s="399"/>
      <c r="BV96" s="403"/>
      <c r="BW96" s="404"/>
      <c r="BX96" s="398"/>
      <c r="BY96" s="398"/>
      <c r="BZ96" s="398"/>
      <c r="CA96" s="399"/>
      <c r="CB96" s="405"/>
      <c r="CC96" s="406"/>
      <c r="CD96" s="406"/>
      <c r="CE96" s="398"/>
      <c r="CF96" s="406"/>
      <c r="CG96" s="406"/>
      <c r="CH96" s="406"/>
      <c r="CI96" s="406"/>
      <c r="CJ96" s="406"/>
      <c r="CK96" s="406"/>
      <c r="CL96" s="406"/>
      <c r="CM96" s="399"/>
    </row>
    <row r="97" spans="1:91" x14ac:dyDescent="0.25">
      <c r="A97" s="398"/>
      <c r="B97" s="399"/>
      <c r="C97" s="399"/>
      <c r="D97" s="398"/>
      <c r="E97" s="400"/>
      <c r="F97" s="401"/>
      <c r="G97" s="401"/>
      <c r="H97" s="401"/>
      <c r="I97" s="401"/>
      <c r="J97" s="398"/>
      <c r="K97" s="398"/>
      <c r="L97" s="398"/>
      <c r="Q97" s="398"/>
      <c r="R97" s="398"/>
      <c r="S97" s="398"/>
      <c r="T97" s="398"/>
      <c r="U97" s="398"/>
      <c r="V97" s="400"/>
      <c r="W97" s="400"/>
      <c r="X97" s="399"/>
      <c r="Y97" s="398"/>
      <c r="Z97" s="398"/>
      <c r="AA97" s="398"/>
      <c r="AB97" s="398"/>
      <c r="AC97" s="398"/>
      <c r="AD97" s="399"/>
      <c r="AE97" s="399"/>
      <c r="AF97" s="398"/>
      <c r="AG97" s="407"/>
      <c r="AH97" s="407"/>
      <c r="AI97" s="407"/>
      <c r="AJ97" s="407"/>
      <c r="AK97" s="407"/>
      <c r="AL97" s="398"/>
      <c r="AM97" s="400"/>
      <c r="AN97" s="399"/>
      <c r="AO97" s="399"/>
      <c r="AP97" s="398"/>
      <c r="AQ97" s="398"/>
      <c r="AR97" s="398"/>
      <c r="AS97" s="398"/>
      <c r="AT97" s="398"/>
      <c r="AU97" s="398"/>
      <c r="AV97" s="398"/>
      <c r="AW97" s="398"/>
      <c r="AX97" s="397"/>
      <c r="AY97" s="397"/>
      <c r="AZ97" s="399"/>
      <c r="BA97" s="398"/>
      <c r="BB97" s="398"/>
      <c r="BC97" s="398"/>
      <c r="BD97" s="398"/>
      <c r="BE97" s="398"/>
      <c r="BF97" s="398"/>
      <c r="BG97" s="399"/>
      <c r="BH97" s="399"/>
      <c r="BI97" s="398"/>
      <c r="BJ97" s="398"/>
      <c r="BK97" s="398"/>
      <c r="BL97" s="398"/>
      <c r="BM97" s="398"/>
      <c r="BN97" s="398"/>
      <c r="BO97" s="398"/>
      <c r="BP97" s="398"/>
      <c r="BQ97" s="398"/>
      <c r="BR97" s="398"/>
      <c r="BS97" s="399"/>
      <c r="BT97" s="402"/>
      <c r="BU97" s="399"/>
      <c r="BV97" s="403"/>
      <c r="BW97" s="404"/>
      <c r="BX97" s="398"/>
      <c r="BY97" s="398"/>
      <c r="BZ97" s="398"/>
      <c r="CA97" s="399"/>
      <c r="CB97" s="405"/>
      <c r="CC97" s="406"/>
      <c r="CD97" s="406"/>
      <c r="CE97" s="398"/>
      <c r="CF97" s="406"/>
      <c r="CG97" s="406"/>
      <c r="CH97" s="406"/>
      <c r="CI97" s="406"/>
      <c r="CJ97" s="406"/>
      <c r="CK97" s="406"/>
      <c r="CL97" s="406"/>
      <c r="CM97" s="399"/>
    </row>
    <row r="98" spans="1:91" x14ac:dyDescent="0.25">
      <c r="A98" s="398"/>
      <c r="B98" s="399"/>
      <c r="C98" s="399"/>
      <c r="D98" s="398"/>
      <c r="E98" s="400"/>
      <c r="F98" s="401"/>
      <c r="G98" s="401"/>
      <c r="H98" s="401"/>
      <c r="I98" s="401"/>
      <c r="J98" s="398"/>
      <c r="K98" s="398"/>
      <c r="L98" s="398"/>
      <c r="Q98" s="398"/>
      <c r="R98" s="398"/>
      <c r="S98" s="398"/>
      <c r="T98" s="398"/>
      <c r="U98" s="398"/>
      <c r="V98" s="400"/>
      <c r="W98" s="400"/>
      <c r="X98" s="399"/>
      <c r="Y98" s="398"/>
      <c r="Z98" s="398"/>
      <c r="AA98" s="398"/>
      <c r="AB98" s="398"/>
      <c r="AC98" s="398"/>
      <c r="AD98" s="399"/>
      <c r="AE98" s="399"/>
      <c r="AF98" s="398"/>
      <c r="AG98" s="407"/>
      <c r="AH98" s="407"/>
      <c r="AI98" s="407"/>
      <c r="AJ98" s="407"/>
      <c r="AK98" s="407"/>
      <c r="AL98" s="398"/>
      <c r="AM98" s="400"/>
      <c r="AN98" s="399"/>
      <c r="AO98" s="399"/>
      <c r="AP98" s="398"/>
      <c r="AQ98" s="398"/>
      <c r="AR98" s="398"/>
      <c r="AS98" s="398"/>
      <c r="AT98" s="398"/>
      <c r="AU98" s="398"/>
      <c r="AV98" s="398"/>
      <c r="AW98" s="398"/>
      <c r="AX98" s="397"/>
      <c r="AY98" s="397"/>
      <c r="AZ98" s="399"/>
      <c r="BA98" s="398"/>
      <c r="BB98" s="398"/>
      <c r="BC98" s="398"/>
      <c r="BD98" s="398"/>
      <c r="BE98" s="398"/>
      <c r="BF98" s="398"/>
      <c r="BG98" s="399"/>
      <c r="BH98" s="399"/>
      <c r="BI98" s="398"/>
      <c r="BJ98" s="398"/>
      <c r="BK98" s="398"/>
      <c r="BL98" s="398"/>
      <c r="BM98" s="398"/>
      <c r="BN98" s="398"/>
      <c r="BO98" s="398"/>
      <c r="BP98" s="398"/>
      <c r="BQ98" s="398"/>
      <c r="BR98" s="398"/>
      <c r="BS98" s="399"/>
      <c r="BT98" s="402"/>
      <c r="BU98" s="399"/>
      <c r="BV98" s="403"/>
      <c r="BW98" s="404"/>
      <c r="BX98" s="398"/>
      <c r="BY98" s="398"/>
      <c r="BZ98" s="398"/>
      <c r="CA98" s="399"/>
      <c r="CB98" s="405"/>
      <c r="CC98" s="406"/>
      <c r="CD98" s="406"/>
      <c r="CE98" s="398"/>
      <c r="CF98" s="406"/>
      <c r="CG98" s="406"/>
      <c r="CH98" s="406"/>
      <c r="CI98" s="406"/>
      <c r="CJ98" s="406"/>
      <c r="CK98" s="406"/>
      <c r="CL98" s="406"/>
      <c r="CM98" s="399"/>
    </row>
    <row r="99" spans="1:91" x14ac:dyDescent="0.25">
      <c r="A99" s="398"/>
      <c r="B99" s="399"/>
      <c r="C99" s="399"/>
      <c r="D99" s="398"/>
      <c r="E99" s="400"/>
      <c r="F99" s="401"/>
      <c r="G99" s="401"/>
      <c r="H99" s="401"/>
      <c r="I99" s="401"/>
      <c r="J99" s="398"/>
      <c r="K99" s="398"/>
      <c r="L99" s="398"/>
      <c r="Q99" s="398"/>
      <c r="R99" s="398"/>
      <c r="S99" s="398"/>
      <c r="T99" s="398"/>
      <c r="U99" s="398"/>
      <c r="V99" s="400"/>
      <c r="W99" s="400"/>
      <c r="X99" s="399"/>
      <c r="Y99" s="398"/>
      <c r="Z99" s="398"/>
      <c r="AA99" s="398"/>
      <c r="AB99" s="398"/>
      <c r="AC99" s="398"/>
      <c r="AD99" s="399"/>
      <c r="AE99" s="399"/>
      <c r="AF99" s="398"/>
      <c r="AG99" s="407"/>
      <c r="AH99" s="407"/>
      <c r="AI99" s="407"/>
      <c r="AJ99" s="407"/>
      <c r="AK99" s="407"/>
      <c r="AL99" s="398"/>
      <c r="AM99" s="400"/>
      <c r="AN99" s="399"/>
      <c r="AO99" s="399"/>
      <c r="AP99" s="398"/>
      <c r="AQ99" s="398"/>
      <c r="AR99" s="398"/>
      <c r="AS99" s="398"/>
      <c r="AT99" s="398"/>
      <c r="AU99" s="398"/>
      <c r="AV99" s="398"/>
      <c r="AW99" s="398"/>
      <c r="AX99" s="397"/>
      <c r="AY99" s="397"/>
      <c r="AZ99" s="399"/>
      <c r="BA99" s="398"/>
      <c r="BB99" s="398"/>
      <c r="BC99" s="398"/>
      <c r="BD99" s="398"/>
      <c r="BE99" s="398"/>
      <c r="BF99" s="398"/>
      <c r="BG99" s="399"/>
      <c r="BH99" s="399"/>
      <c r="BI99" s="398"/>
      <c r="BJ99" s="398"/>
      <c r="BK99" s="398"/>
      <c r="BL99" s="398"/>
      <c r="BM99" s="398"/>
      <c r="BN99" s="398"/>
      <c r="BO99" s="398"/>
      <c r="BP99" s="398"/>
      <c r="BQ99" s="398"/>
      <c r="BR99" s="398"/>
      <c r="BS99" s="399"/>
      <c r="BT99" s="402"/>
      <c r="BU99" s="399"/>
      <c r="BV99" s="403"/>
      <c r="BW99" s="404"/>
      <c r="BX99" s="398"/>
      <c r="BY99" s="398"/>
      <c r="BZ99" s="398"/>
      <c r="CA99" s="399"/>
      <c r="CB99" s="405"/>
      <c r="CC99" s="406"/>
      <c r="CD99" s="406"/>
      <c r="CE99" s="398"/>
      <c r="CF99" s="406"/>
      <c r="CG99" s="406"/>
      <c r="CH99" s="406"/>
      <c r="CI99" s="406"/>
      <c r="CJ99" s="406"/>
      <c r="CK99" s="406"/>
      <c r="CL99" s="406"/>
      <c r="CM99" s="399"/>
    </row>
    <row r="100" spans="1:91" x14ac:dyDescent="0.25">
      <c r="A100" s="398"/>
      <c r="B100" s="399"/>
      <c r="C100" s="399"/>
      <c r="D100" s="398"/>
      <c r="E100" s="400"/>
      <c r="F100" s="401"/>
      <c r="G100" s="401"/>
      <c r="H100" s="401"/>
      <c r="I100" s="401"/>
      <c r="J100" s="398"/>
      <c r="K100" s="398"/>
      <c r="L100" s="398"/>
      <c r="Q100" s="398"/>
      <c r="R100" s="398"/>
      <c r="S100" s="398"/>
      <c r="T100" s="398"/>
      <c r="U100" s="398"/>
      <c r="V100" s="400"/>
      <c r="W100" s="400"/>
      <c r="X100" s="399"/>
      <c r="Y100" s="398"/>
      <c r="Z100" s="398"/>
      <c r="AA100" s="398"/>
      <c r="AB100" s="398"/>
      <c r="AC100" s="398"/>
      <c r="AD100" s="399"/>
      <c r="AE100" s="399"/>
      <c r="AF100" s="398"/>
      <c r="AG100" s="407"/>
      <c r="AH100" s="407"/>
      <c r="AI100" s="407"/>
      <c r="AJ100" s="407"/>
      <c r="AK100" s="407"/>
      <c r="AL100" s="398"/>
      <c r="AM100" s="400"/>
      <c r="AN100" s="399"/>
      <c r="AO100" s="399"/>
      <c r="AP100" s="398"/>
      <c r="AQ100" s="398"/>
      <c r="AR100" s="398"/>
      <c r="AS100" s="398"/>
      <c r="AT100" s="398"/>
      <c r="AU100" s="398"/>
      <c r="AV100" s="398"/>
      <c r="AW100" s="398"/>
      <c r="AX100" s="397"/>
      <c r="AY100" s="397"/>
      <c r="AZ100" s="399"/>
      <c r="BA100" s="398"/>
      <c r="BB100" s="398"/>
      <c r="BC100" s="398"/>
      <c r="BD100" s="398"/>
      <c r="BE100" s="398"/>
      <c r="BF100" s="398"/>
      <c r="BG100" s="399"/>
      <c r="BH100" s="399"/>
      <c r="BI100" s="398"/>
      <c r="BJ100" s="398"/>
      <c r="BK100" s="398"/>
      <c r="BL100" s="398"/>
      <c r="BM100" s="398"/>
      <c r="BN100" s="398"/>
      <c r="BO100" s="398"/>
      <c r="BP100" s="398"/>
      <c r="BQ100" s="398"/>
      <c r="BR100" s="398"/>
      <c r="BS100" s="399"/>
      <c r="BT100" s="402"/>
      <c r="BU100" s="399"/>
      <c r="BV100" s="403"/>
      <c r="BW100" s="404"/>
      <c r="BX100" s="398"/>
      <c r="BY100" s="398"/>
      <c r="BZ100" s="398"/>
      <c r="CA100" s="399"/>
      <c r="CB100" s="405"/>
      <c r="CC100" s="406"/>
      <c r="CD100" s="406"/>
      <c r="CE100" s="398"/>
      <c r="CF100" s="406"/>
      <c r="CG100" s="406"/>
      <c r="CH100" s="406"/>
      <c r="CI100" s="406"/>
      <c r="CJ100" s="406"/>
      <c r="CK100" s="406"/>
      <c r="CL100" s="406"/>
      <c r="CM100" s="399"/>
    </row>
    <row r="101" spans="1:91" x14ac:dyDescent="0.25">
      <c r="A101" s="398"/>
      <c r="B101" s="399"/>
      <c r="C101" s="399"/>
      <c r="D101" s="398"/>
      <c r="E101" s="400"/>
      <c r="F101" s="401"/>
      <c r="G101" s="401"/>
      <c r="H101" s="401"/>
      <c r="I101" s="401"/>
      <c r="J101" s="398"/>
      <c r="K101" s="398"/>
      <c r="L101" s="398"/>
      <c r="Q101" s="398"/>
      <c r="R101" s="398"/>
      <c r="S101" s="398"/>
      <c r="T101" s="398"/>
      <c r="U101" s="398"/>
      <c r="V101" s="400"/>
      <c r="W101" s="400"/>
      <c r="X101" s="399"/>
      <c r="Y101" s="398"/>
      <c r="Z101" s="398"/>
      <c r="AA101" s="398"/>
      <c r="AB101" s="398"/>
      <c r="AC101" s="398"/>
      <c r="AD101" s="399"/>
      <c r="AE101" s="399"/>
      <c r="AF101" s="398"/>
      <c r="AG101" s="407"/>
      <c r="AH101" s="407"/>
      <c r="AI101" s="407"/>
      <c r="AJ101" s="407"/>
      <c r="AK101" s="407"/>
      <c r="AL101" s="398"/>
      <c r="AM101" s="400"/>
      <c r="AN101" s="399"/>
      <c r="AO101" s="399"/>
      <c r="AP101" s="398"/>
      <c r="AQ101" s="398"/>
      <c r="AR101" s="398"/>
      <c r="AS101" s="398"/>
      <c r="AT101" s="398"/>
      <c r="AU101" s="398"/>
      <c r="AV101" s="398"/>
      <c r="AW101" s="398"/>
      <c r="AX101" s="397"/>
      <c r="AY101" s="397"/>
      <c r="AZ101" s="399"/>
      <c r="BA101" s="398"/>
      <c r="BB101" s="398"/>
      <c r="BC101" s="398"/>
      <c r="BD101" s="398"/>
      <c r="BE101" s="398"/>
      <c r="BF101" s="398"/>
      <c r="BG101" s="399"/>
      <c r="BH101" s="399"/>
      <c r="BI101" s="398"/>
      <c r="BJ101" s="398"/>
      <c r="BK101" s="398"/>
      <c r="BL101" s="398"/>
      <c r="BM101" s="398"/>
      <c r="BN101" s="398"/>
      <c r="BO101" s="398"/>
      <c r="BP101" s="398"/>
      <c r="BQ101" s="398"/>
      <c r="BR101" s="398"/>
      <c r="BS101" s="399"/>
      <c r="BT101" s="402"/>
      <c r="BU101" s="399"/>
      <c r="BV101" s="403"/>
      <c r="BW101" s="404"/>
      <c r="BX101" s="398"/>
      <c r="BY101" s="398"/>
      <c r="BZ101" s="398"/>
      <c r="CA101" s="399"/>
      <c r="CB101" s="405"/>
      <c r="CC101" s="406"/>
      <c r="CD101" s="406"/>
      <c r="CE101" s="398"/>
      <c r="CF101" s="406"/>
      <c r="CG101" s="406"/>
      <c r="CH101" s="406"/>
      <c r="CI101" s="406"/>
      <c r="CJ101" s="406"/>
      <c r="CK101" s="406"/>
      <c r="CL101" s="406"/>
      <c r="CM101" s="399"/>
    </row>
    <row r="102" spans="1:91" x14ac:dyDescent="0.25">
      <c r="A102" s="398"/>
      <c r="B102" s="399"/>
      <c r="C102" s="399"/>
      <c r="D102" s="398"/>
      <c r="E102" s="400"/>
      <c r="F102" s="401"/>
      <c r="G102" s="401"/>
      <c r="H102" s="401"/>
      <c r="I102" s="401"/>
      <c r="J102" s="398"/>
      <c r="K102" s="398"/>
      <c r="L102" s="398"/>
      <c r="Q102" s="398"/>
      <c r="R102" s="398"/>
      <c r="S102" s="398"/>
      <c r="T102" s="398"/>
      <c r="U102" s="398"/>
      <c r="V102" s="400"/>
      <c r="W102" s="400"/>
      <c r="X102" s="399"/>
      <c r="Y102" s="398"/>
      <c r="Z102" s="398"/>
      <c r="AA102" s="398"/>
      <c r="AB102" s="398"/>
      <c r="AC102" s="398"/>
      <c r="AD102" s="399"/>
      <c r="AE102" s="399"/>
      <c r="AF102" s="398"/>
      <c r="AG102" s="407"/>
      <c r="AH102" s="407"/>
      <c r="AI102" s="407"/>
      <c r="AJ102" s="407"/>
      <c r="AK102" s="407"/>
      <c r="AL102" s="398"/>
      <c r="AM102" s="400"/>
      <c r="AN102" s="399"/>
      <c r="AO102" s="399"/>
      <c r="AP102" s="398"/>
      <c r="AQ102" s="398"/>
      <c r="AR102" s="398"/>
      <c r="AS102" s="398"/>
      <c r="AT102" s="398"/>
      <c r="AU102" s="398"/>
      <c r="AV102" s="398"/>
      <c r="AW102" s="398"/>
      <c r="AX102" s="397"/>
      <c r="AY102" s="397"/>
      <c r="AZ102" s="399"/>
      <c r="BA102" s="398"/>
      <c r="BB102" s="398"/>
      <c r="BC102" s="398"/>
      <c r="BD102" s="398"/>
      <c r="BE102" s="398"/>
      <c r="BF102" s="398"/>
      <c r="BG102" s="399"/>
      <c r="BH102" s="399"/>
      <c r="BI102" s="398"/>
      <c r="BJ102" s="398"/>
      <c r="BK102" s="398"/>
      <c r="BL102" s="398"/>
      <c r="BM102" s="398"/>
      <c r="BN102" s="398"/>
      <c r="BO102" s="398"/>
      <c r="BP102" s="398"/>
      <c r="BQ102" s="398"/>
      <c r="BR102" s="398"/>
      <c r="BS102" s="399"/>
      <c r="BT102" s="402"/>
      <c r="BU102" s="399"/>
      <c r="BV102" s="403"/>
      <c r="BW102" s="404"/>
      <c r="BX102" s="398"/>
      <c r="BY102" s="398"/>
      <c r="BZ102" s="398"/>
      <c r="CA102" s="399"/>
      <c r="CB102" s="405"/>
      <c r="CC102" s="406"/>
      <c r="CD102" s="406"/>
      <c r="CE102" s="398"/>
      <c r="CF102" s="406"/>
      <c r="CG102" s="406"/>
      <c r="CH102" s="406"/>
      <c r="CI102" s="406"/>
      <c r="CJ102" s="406"/>
      <c r="CK102" s="406"/>
      <c r="CL102" s="406"/>
      <c r="CM102" s="399"/>
    </row>
    <row r="103" spans="1:91" x14ac:dyDescent="0.25">
      <c r="A103" s="398"/>
      <c r="B103" s="399"/>
      <c r="C103" s="399"/>
      <c r="D103" s="398"/>
      <c r="E103" s="400"/>
      <c r="F103" s="401"/>
      <c r="G103" s="401"/>
      <c r="H103" s="401"/>
      <c r="I103" s="401"/>
      <c r="J103" s="398"/>
      <c r="K103" s="398"/>
      <c r="L103" s="398"/>
      <c r="Q103" s="398"/>
      <c r="R103" s="398"/>
      <c r="S103" s="398"/>
      <c r="T103" s="398"/>
      <c r="U103" s="398"/>
      <c r="V103" s="400"/>
      <c r="W103" s="400"/>
      <c r="X103" s="399"/>
      <c r="Y103" s="398"/>
      <c r="Z103" s="398"/>
      <c r="AA103" s="398"/>
      <c r="AB103" s="398"/>
      <c r="AC103" s="398"/>
      <c r="AD103" s="399"/>
      <c r="AE103" s="399"/>
      <c r="AF103" s="398"/>
      <c r="AG103" s="407"/>
      <c r="AH103" s="407"/>
      <c r="AI103" s="407"/>
      <c r="AJ103" s="407"/>
      <c r="AK103" s="407"/>
      <c r="AL103" s="398"/>
      <c r="AM103" s="400"/>
      <c r="AN103" s="399"/>
      <c r="AO103" s="399"/>
      <c r="AP103" s="398"/>
      <c r="AQ103" s="398"/>
      <c r="AR103" s="398"/>
      <c r="AS103" s="398"/>
      <c r="AT103" s="398"/>
      <c r="AU103" s="398"/>
      <c r="AV103" s="398"/>
      <c r="AW103" s="398"/>
      <c r="AX103" s="397"/>
      <c r="AY103" s="397"/>
      <c r="AZ103" s="399"/>
      <c r="BA103" s="398"/>
      <c r="BB103" s="398"/>
      <c r="BC103" s="398"/>
      <c r="BD103" s="398"/>
      <c r="BE103" s="398"/>
      <c r="BF103" s="398"/>
      <c r="BG103" s="399"/>
      <c r="BH103" s="399"/>
      <c r="BI103" s="398"/>
      <c r="BJ103" s="398"/>
      <c r="BK103" s="398"/>
      <c r="BL103" s="398"/>
      <c r="BM103" s="398"/>
      <c r="BN103" s="398"/>
      <c r="BO103" s="398"/>
      <c r="BP103" s="398"/>
      <c r="BQ103" s="398"/>
      <c r="BR103" s="398"/>
      <c r="BS103" s="399"/>
      <c r="BT103" s="402"/>
      <c r="BU103" s="399"/>
      <c r="BV103" s="403"/>
      <c r="BW103" s="404"/>
      <c r="BX103" s="398"/>
      <c r="BY103" s="398"/>
      <c r="BZ103" s="398"/>
      <c r="CA103" s="399"/>
      <c r="CB103" s="405"/>
      <c r="CC103" s="406"/>
      <c r="CD103" s="406"/>
      <c r="CE103" s="398"/>
      <c r="CF103" s="406"/>
      <c r="CG103" s="406"/>
      <c r="CH103" s="406"/>
      <c r="CI103" s="406"/>
      <c r="CJ103" s="406"/>
      <c r="CK103" s="406"/>
      <c r="CL103" s="406"/>
      <c r="CM103" s="399"/>
    </row>
    <row r="104" spans="1:91" x14ac:dyDescent="0.25">
      <c r="A104" s="398"/>
      <c r="B104" s="399"/>
      <c r="C104" s="399"/>
      <c r="D104" s="398"/>
      <c r="E104" s="400"/>
      <c r="F104" s="401"/>
      <c r="G104" s="401"/>
      <c r="H104" s="401"/>
      <c r="I104" s="401"/>
      <c r="J104" s="398"/>
      <c r="K104" s="398"/>
      <c r="L104" s="398"/>
      <c r="Q104" s="398"/>
      <c r="R104" s="398"/>
      <c r="S104" s="398"/>
      <c r="T104" s="398"/>
      <c r="U104" s="398"/>
      <c r="V104" s="400"/>
      <c r="W104" s="400"/>
      <c r="X104" s="399"/>
      <c r="Y104" s="398"/>
      <c r="Z104" s="398"/>
      <c r="AA104" s="398"/>
      <c r="AB104" s="398"/>
      <c r="AC104" s="398"/>
      <c r="AD104" s="399"/>
      <c r="AE104" s="399"/>
      <c r="AF104" s="398"/>
      <c r="AG104" s="407"/>
      <c r="AH104" s="407"/>
      <c r="AI104" s="407"/>
      <c r="AJ104" s="407"/>
      <c r="AK104" s="407"/>
      <c r="AL104" s="398"/>
      <c r="AM104" s="400"/>
      <c r="AN104" s="399"/>
      <c r="AO104" s="399"/>
      <c r="AP104" s="398"/>
      <c r="AQ104" s="398"/>
      <c r="AR104" s="398"/>
      <c r="AS104" s="398"/>
      <c r="AT104" s="398"/>
      <c r="AU104" s="398"/>
      <c r="AV104" s="398"/>
      <c r="AW104" s="398"/>
      <c r="AX104" s="397"/>
      <c r="AY104" s="397"/>
      <c r="AZ104" s="399"/>
      <c r="BA104" s="398"/>
      <c r="BB104" s="398"/>
      <c r="BC104" s="398"/>
      <c r="BD104" s="398"/>
      <c r="BE104" s="398"/>
      <c r="BF104" s="398"/>
      <c r="BG104" s="399"/>
      <c r="BH104" s="399"/>
      <c r="BI104" s="398"/>
      <c r="BJ104" s="398"/>
      <c r="BK104" s="398"/>
      <c r="BL104" s="398"/>
      <c r="BM104" s="398"/>
      <c r="BN104" s="398"/>
      <c r="BO104" s="398"/>
      <c r="BP104" s="398"/>
      <c r="BQ104" s="398"/>
      <c r="BR104" s="398"/>
      <c r="BS104" s="399"/>
      <c r="BT104" s="402"/>
      <c r="BU104" s="399"/>
      <c r="BV104" s="403"/>
      <c r="BW104" s="404"/>
      <c r="BX104" s="398"/>
      <c r="BY104" s="398"/>
      <c r="BZ104" s="398"/>
      <c r="CA104" s="399"/>
      <c r="CB104" s="405"/>
      <c r="CC104" s="406"/>
      <c r="CD104" s="406"/>
      <c r="CE104" s="398"/>
      <c r="CF104" s="406"/>
      <c r="CG104" s="406"/>
      <c r="CH104" s="406"/>
      <c r="CI104" s="406"/>
      <c r="CJ104" s="406"/>
      <c r="CK104" s="406"/>
      <c r="CL104" s="406"/>
      <c r="CM104" s="399"/>
    </row>
    <row r="105" spans="1:91" x14ac:dyDescent="0.25">
      <c r="A105" s="398"/>
      <c r="B105" s="399"/>
      <c r="C105" s="399"/>
      <c r="D105" s="398"/>
      <c r="E105" s="400"/>
      <c r="F105" s="401"/>
      <c r="G105" s="401"/>
      <c r="H105" s="401"/>
      <c r="I105" s="401"/>
      <c r="J105" s="398"/>
      <c r="K105" s="398"/>
      <c r="L105" s="398"/>
      <c r="Q105" s="398"/>
      <c r="R105" s="398"/>
      <c r="S105" s="398"/>
      <c r="T105" s="398"/>
      <c r="U105" s="398"/>
      <c r="V105" s="400"/>
      <c r="W105" s="400"/>
      <c r="X105" s="399"/>
      <c r="Y105" s="398"/>
      <c r="Z105" s="398"/>
      <c r="AA105" s="398"/>
      <c r="AB105" s="398"/>
      <c r="AC105" s="398"/>
      <c r="AD105" s="399"/>
      <c r="AE105" s="399"/>
      <c r="AF105" s="398"/>
      <c r="AG105" s="407"/>
      <c r="AH105" s="407"/>
      <c r="AI105" s="407"/>
      <c r="AJ105" s="407"/>
      <c r="AK105" s="407"/>
      <c r="AL105" s="398"/>
      <c r="AM105" s="400"/>
      <c r="AN105" s="399"/>
      <c r="AO105" s="399"/>
      <c r="AP105" s="398"/>
      <c r="AQ105" s="398"/>
      <c r="AR105" s="398"/>
      <c r="AS105" s="398"/>
      <c r="AT105" s="398"/>
      <c r="AU105" s="398"/>
      <c r="AV105" s="398"/>
      <c r="AW105" s="398"/>
      <c r="AX105" s="397"/>
      <c r="AY105" s="397"/>
      <c r="AZ105" s="399"/>
      <c r="BA105" s="398"/>
      <c r="BB105" s="398"/>
      <c r="BC105" s="398"/>
      <c r="BD105" s="398"/>
      <c r="BE105" s="398"/>
      <c r="BF105" s="398"/>
      <c r="BG105" s="399"/>
      <c r="BH105" s="399"/>
      <c r="BI105" s="398"/>
      <c r="BJ105" s="398"/>
      <c r="BK105" s="398"/>
      <c r="BL105" s="398"/>
      <c r="BM105" s="398"/>
      <c r="BN105" s="398"/>
      <c r="BO105" s="398"/>
      <c r="BP105" s="398"/>
      <c r="BQ105" s="398"/>
      <c r="BR105" s="398"/>
      <c r="BS105" s="399"/>
      <c r="BT105" s="402"/>
      <c r="BU105" s="399"/>
      <c r="BV105" s="403"/>
      <c r="BW105" s="404"/>
      <c r="BX105" s="398"/>
      <c r="BY105" s="398"/>
      <c r="BZ105" s="398"/>
      <c r="CA105" s="399"/>
      <c r="CB105" s="405"/>
      <c r="CC105" s="406"/>
      <c r="CD105" s="406"/>
      <c r="CE105" s="398"/>
      <c r="CF105" s="406"/>
      <c r="CG105" s="406"/>
      <c r="CH105" s="406"/>
      <c r="CI105" s="406"/>
      <c r="CJ105" s="406"/>
      <c r="CK105" s="406"/>
      <c r="CL105" s="406"/>
      <c r="CM105" s="399"/>
    </row>
    <row r="106" spans="1:91" x14ac:dyDescent="0.25">
      <c r="A106" s="398"/>
      <c r="B106" s="399"/>
      <c r="C106" s="399"/>
      <c r="D106" s="398"/>
      <c r="E106" s="400"/>
      <c r="F106" s="401"/>
      <c r="G106" s="401"/>
      <c r="H106" s="401"/>
      <c r="I106" s="401"/>
      <c r="J106" s="398"/>
      <c r="K106" s="398"/>
      <c r="L106" s="398"/>
      <c r="Q106" s="398"/>
      <c r="R106" s="398"/>
      <c r="S106" s="398"/>
      <c r="T106" s="398"/>
      <c r="U106" s="398"/>
      <c r="V106" s="400"/>
      <c r="W106" s="400"/>
      <c r="X106" s="399"/>
      <c r="Y106" s="398"/>
      <c r="Z106" s="398"/>
      <c r="AA106" s="398"/>
      <c r="AB106" s="398"/>
      <c r="AC106" s="398"/>
      <c r="AD106" s="399"/>
      <c r="AE106" s="399"/>
      <c r="AF106" s="398"/>
      <c r="AG106" s="407"/>
      <c r="AH106" s="407"/>
      <c r="AI106" s="407"/>
      <c r="AJ106" s="407"/>
      <c r="AK106" s="407"/>
      <c r="AL106" s="398"/>
      <c r="AM106" s="400"/>
      <c r="AN106" s="399"/>
      <c r="AO106" s="399"/>
      <c r="AP106" s="398"/>
      <c r="AQ106" s="398"/>
      <c r="AR106" s="398"/>
      <c r="AS106" s="398"/>
      <c r="AT106" s="398"/>
      <c r="AU106" s="398"/>
      <c r="AV106" s="398"/>
      <c r="AW106" s="398"/>
      <c r="AX106" s="397"/>
      <c r="AY106" s="397"/>
      <c r="AZ106" s="399"/>
      <c r="BA106" s="398"/>
      <c r="BB106" s="398"/>
      <c r="BC106" s="398"/>
      <c r="BD106" s="398"/>
      <c r="BE106" s="398"/>
      <c r="BF106" s="398"/>
      <c r="BG106" s="399"/>
      <c r="BH106" s="399"/>
      <c r="BI106" s="398"/>
      <c r="BJ106" s="398"/>
      <c r="BK106" s="398"/>
      <c r="BL106" s="398"/>
      <c r="BM106" s="398"/>
      <c r="BN106" s="398"/>
      <c r="BO106" s="398"/>
      <c r="BP106" s="398"/>
      <c r="BQ106" s="398"/>
      <c r="BR106" s="398"/>
      <c r="BS106" s="399"/>
      <c r="BT106" s="402"/>
      <c r="BU106" s="399"/>
      <c r="BV106" s="403"/>
      <c r="BW106" s="404"/>
      <c r="BX106" s="398"/>
      <c r="BY106" s="398"/>
      <c r="BZ106" s="398"/>
      <c r="CA106" s="399"/>
      <c r="CB106" s="405"/>
      <c r="CC106" s="406"/>
      <c r="CD106" s="406"/>
      <c r="CE106" s="398"/>
      <c r="CF106" s="406"/>
      <c r="CG106" s="406"/>
      <c r="CH106" s="406"/>
      <c r="CI106" s="406"/>
      <c r="CJ106" s="406"/>
      <c r="CK106" s="406"/>
      <c r="CL106" s="406"/>
      <c r="CM106" s="399"/>
    </row>
    <row r="107" spans="1:91" x14ac:dyDescent="0.25">
      <c r="A107" s="398"/>
      <c r="B107" s="399"/>
      <c r="C107" s="399"/>
      <c r="D107" s="398"/>
      <c r="E107" s="400"/>
      <c r="F107" s="401"/>
      <c r="G107" s="401"/>
      <c r="H107" s="401"/>
      <c r="I107" s="401"/>
      <c r="J107" s="398"/>
      <c r="K107" s="398"/>
      <c r="L107" s="398"/>
      <c r="Q107" s="398"/>
      <c r="R107" s="398"/>
      <c r="S107" s="398"/>
      <c r="T107" s="398"/>
      <c r="U107" s="398"/>
      <c r="V107" s="400"/>
      <c r="W107" s="400"/>
      <c r="X107" s="399"/>
      <c r="Y107" s="398"/>
      <c r="Z107" s="398"/>
      <c r="AA107" s="398"/>
      <c r="AB107" s="398"/>
      <c r="AC107" s="398"/>
      <c r="AD107" s="399"/>
      <c r="AE107" s="399"/>
      <c r="AF107" s="398"/>
      <c r="AG107" s="407"/>
      <c r="AH107" s="407"/>
      <c r="AI107" s="407"/>
      <c r="AJ107" s="407"/>
      <c r="AK107" s="407"/>
      <c r="AL107" s="398"/>
      <c r="AM107" s="400"/>
      <c r="AN107" s="399"/>
      <c r="AO107" s="399"/>
      <c r="AP107" s="398"/>
      <c r="AQ107" s="398"/>
      <c r="AR107" s="398"/>
      <c r="AS107" s="398"/>
      <c r="AT107" s="398"/>
      <c r="AU107" s="398"/>
      <c r="AV107" s="398"/>
      <c r="AW107" s="398"/>
      <c r="AX107" s="397"/>
      <c r="AY107" s="397"/>
      <c r="AZ107" s="399"/>
      <c r="BA107" s="398"/>
      <c r="BB107" s="398"/>
      <c r="BC107" s="398"/>
      <c r="BD107" s="398"/>
      <c r="BE107" s="398"/>
      <c r="BF107" s="398"/>
      <c r="BG107" s="399"/>
      <c r="BH107" s="399"/>
      <c r="BI107" s="398"/>
      <c r="BJ107" s="398"/>
      <c r="BK107" s="398"/>
      <c r="BL107" s="398"/>
      <c r="BM107" s="398"/>
      <c r="BN107" s="398"/>
      <c r="BO107" s="398"/>
      <c r="BP107" s="398"/>
      <c r="BQ107" s="398"/>
      <c r="BR107" s="398"/>
      <c r="BS107" s="399"/>
      <c r="BT107" s="402"/>
      <c r="BU107" s="399"/>
      <c r="BV107" s="403"/>
      <c r="BW107" s="404"/>
      <c r="BX107" s="398"/>
      <c r="BY107" s="398"/>
      <c r="BZ107" s="398"/>
      <c r="CA107" s="399"/>
      <c r="CB107" s="405"/>
      <c r="CC107" s="406"/>
      <c r="CD107" s="406"/>
      <c r="CE107" s="398"/>
      <c r="CF107" s="406"/>
      <c r="CG107" s="406"/>
      <c r="CH107" s="406"/>
      <c r="CI107" s="406"/>
      <c r="CJ107" s="406"/>
      <c r="CK107" s="406"/>
      <c r="CL107" s="406"/>
      <c r="CM107" s="399"/>
    </row>
    <row r="108" spans="1:91" x14ac:dyDescent="0.25">
      <c r="A108" s="398"/>
      <c r="B108" s="399"/>
      <c r="C108" s="399"/>
      <c r="D108" s="398"/>
      <c r="E108" s="400"/>
      <c r="F108" s="401"/>
      <c r="G108" s="401"/>
      <c r="H108" s="401"/>
      <c r="I108" s="401"/>
      <c r="J108" s="398"/>
      <c r="K108" s="398"/>
      <c r="L108" s="398"/>
      <c r="Q108" s="398"/>
      <c r="R108" s="398"/>
      <c r="S108" s="398"/>
      <c r="T108" s="398"/>
      <c r="U108" s="398"/>
      <c r="V108" s="400"/>
      <c r="W108" s="400"/>
      <c r="X108" s="399"/>
      <c r="Y108" s="398"/>
      <c r="Z108" s="398"/>
      <c r="AA108" s="398"/>
      <c r="AB108" s="398"/>
      <c r="AC108" s="398"/>
      <c r="AD108" s="399"/>
      <c r="AE108" s="399"/>
      <c r="AF108" s="398"/>
      <c r="AG108" s="407"/>
      <c r="AH108" s="407"/>
      <c r="AI108" s="407"/>
      <c r="AJ108" s="407"/>
      <c r="AK108" s="407"/>
      <c r="AL108" s="398"/>
      <c r="AM108" s="400"/>
      <c r="AN108" s="399"/>
      <c r="AO108" s="399"/>
      <c r="AP108" s="398"/>
      <c r="AQ108" s="398"/>
      <c r="AR108" s="398"/>
      <c r="AS108" s="398"/>
      <c r="AT108" s="398"/>
      <c r="AU108" s="398"/>
      <c r="AV108" s="398"/>
      <c r="AW108" s="398"/>
      <c r="AX108" s="397"/>
      <c r="AY108" s="397"/>
      <c r="AZ108" s="399"/>
      <c r="BA108" s="398"/>
      <c r="BB108" s="398"/>
      <c r="BC108" s="398"/>
      <c r="BD108" s="398"/>
      <c r="BE108" s="398"/>
      <c r="BF108" s="398"/>
      <c r="BG108" s="399"/>
      <c r="BH108" s="399"/>
      <c r="BI108" s="398"/>
      <c r="BJ108" s="398"/>
      <c r="BK108" s="398"/>
      <c r="BL108" s="398"/>
      <c r="BM108" s="398"/>
      <c r="BN108" s="398"/>
      <c r="BO108" s="398"/>
      <c r="BP108" s="398"/>
      <c r="BQ108" s="398"/>
      <c r="BR108" s="398"/>
      <c r="BS108" s="399"/>
      <c r="BT108" s="402"/>
      <c r="BU108" s="399"/>
      <c r="BV108" s="403"/>
      <c r="BW108" s="404"/>
      <c r="BX108" s="398"/>
      <c r="BY108" s="398"/>
      <c r="BZ108" s="398"/>
      <c r="CA108" s="399"/>
      <c r="CB108" s="405"/>
      <c r="CC108" s="406"/>
      <c r="CD108" s="406"/>
      <c r="CE108" s="398"/>
      <c r="CF108" s="406"/>
      <c r="CG108" s="406"/>
      <c r="CH108" s="406"/>
      <c r="CI108" s="406"/>
      <c r="CJ108" s="406"/>
      <c r="CK108" s="406"/>
      <c r="CL108" s="406"/>
      <c r="CM108" s="399"/>
    </row>
    <row r="109" spans="1:91" x14ac:dyDescent="0.25">
      <c r="A109" s="398"/>
      <c r="B109" s="399"/>
      <c r="C109" s="399"/>
      <c r="D109" s="398"/>
      <c r="E109" s="400"/>
      <c r="F109" s="401"/>
      <c r="G109" s="401"/>
      <c r="H109" s="401"/>
      <c r="I109" s="401"/>
      <c r="J109" s="398"/>
      <c r="K109" s="398"/>
      <c r="L109" s="398"/>
      <c r="Q109" s="398"/>
      <c r="R109" s="398"/>
      <c r="S109" s="398"/>
      <c r="T109" s="398"/>
      <c r="U109" s="398"/>
      <c r="V109" s="400"/>
      <c r="W109" s="400"/>
      <c r="X109" s="399"/>
      <c r="Y109" s="398"/>
      <c r="Z109" s="398"/>
      <c r="AA109" s="398"/>
      <c r="AB109" s="398"/>
      <c r="AC109" s="398"/>
      <c r="AD109" s="399"/>
      <c r="AE109" s="399"/>
      <c r="AF109" s="398"/>
      <c r="AG109" s="407"/>
      <c r="AH109" s="407"/>
      <c r="AI109" s="407"/>
      <c r="AJ109" s="407"/>
      <c r="AK109" s="407"/>
      <c r="AL109" s="398"/>
      <c r="AM109" s="400"/>
      <c r="AN109" s="399"/>
      <c r="AO109" s="399"/>
      <c r="AP109" s="398"/>
      <c r="AQ109" s="398"/>
      <c r="AR109" s="398"/>
      <c r="AS109" s="398"/>
      <c r="AT109" s="398"/>
      <c r="AU109" s="398"/>
      <c r="AV109" s="398"/>
      <c r="AW109" s="398"/>
      <c r="AX109" s="397"/>
      <c r="AY109" s="397"/>
      <c r="AZ109" s="399"/>
      <c r="BA109" s="398"/>
      <c r="BB109" s="398"/>
      <c r="BC109" s="398"/>
      <c r="BD109" s="398"/>
      <c r="BE109" s="398"/>
      <c r="BF109" s="398"/>
      <c r="BG109" s="399"/>
      <c r="BH109" s="399"/>
      <c r="BI109" s="398"/>
      <c r="BJ109" s="398"/>
      <c r="BK109" s="398"/>
      <c r="BL109" s="398"/>
      <c r="BM109" s="398"/>
      <c r="BN109" s="398"/>
      <c r="BO109" s="398"/>
      <c r="BP109" s="398"/>
      <c r="BQ109" s="398"/>
      <c r="BR109" s="398"/>
      <c r="BS109" s="399"/>
      <c r="BT109" s="402"/>
      <c r="BU109" s="399"/>
      <c r="BV109" s="403"/>
      <c r="BW109" s="404"/>
      <c r="BX109" s="398"/>
      <c r="BY109" s="398"/>
      <c r="BZ109" s="398"/>
      <c r="CA109" s="399"/>
      <c r="CB109" s="405"/>
      <c r="CC109" s="406"/>
      <c r="CD109" s="406"/>
      <c r="CE109" s="398"/>
      <c r="CF109" s="406"/>
      <c r="CG109" s="406"/>
      <c r="CH109" s="406"/>
      <c r="CI109" s="406"/>
      <c r="CJ109" s="406"/>
      <c r="CK109" s="406"/>
      <c r="CL109" s="406"/>
      <c r="CM109" s="399"/>
    </row>
    <row r="110" spans="1:91" x14ac:dyDescent="0.25">
      <c r="A110" s="398"/>
      <c r="B110" s="399"/>
      <c r="C110" s="399"/>
      <c r="D110" s="398"/>
      <c r="E110" s="400"/>
      <c r="F110" s="401"/>
      <c r="G110" s="401"/>
      <c r="H110" s="401"/>
      <c r="I110" s="401"/>
      <c r="J110" s="398"/>
      <c r="K110" s="398"/>
      <c r="L110" s="398"/>
      <c r="Q110" s="398"/>
      <c r="R110" s="398"/>
      <c r="S110" s="398"/>
      <c r="T110" s="398"/>
      <c r="U110" s="398"/>
      <c r="V110" s="400"/>
      <c r="W110" s="400"/>
      <c r="X110" s="399"/>
      <c r="Y110" s="398"/>
      <c r="Z110" s="398"/>
      <c r="AA110" s="398"/>
      <c r="AB110" s="398"/>
      <c r="AC110" s="398"/>
      <c r="AD110" s="399"/>
      <c r="AE110" s="399"/>
      <c r="AF110" s="398"/>
      <c r="AG110" s="407"/>
      <c r="AH110" s="407"/>
      <c r="AI110" s="407"/>
      <c r="AJ110" s="407"/>
      <c r="AK110" s="407"/>
      <c r="AL110" s="398"/>
      <c r="AM110" s="400"/>
      <c r="AN110" s="399"/>
      <c r="AO110" s="399"/>
      <c r="AP110" s="398"/>
      <c r="AQ110" s="398"/>
      <c r="AR110" s="398"/>
      <c r="AS110" s="398"/>
      <c r="AT110" s="398"/>
      <c r="AU110" s="398"/>
      <c r="AV110" s="398"/>
      <c r="AW110" s="398"/>
      <c r="AX110" s="397"/>
      <c r="AY110" s="397"/>
      <c r="AZ110" s="399"/>
      <c r="BA110" s="398"/>
      <c r="BB110" s="398"/>
      <c r="BC110" s="398"/>
      <c r="BD110" s="398"/>
      <c r="BE110" s="398"/>
      <c r="BF110" s="398"/>
      <c r="BG110" s="399"/>
      <c r="BH110" s="399"/>
      <c r="BI110" s="398"/>
      <c r="BJ110" s="398"/>
      <c r="BK110" s="398"/>
      <c r="BL110" s="398"/>
      <c r="BM110" s="398"/>
      <c r="BN110" s="398"/>
      <c r="BO110" s="398"/>
      <c r="BP110" s="398"/>
      <c r="BQ110" s="398"/>
      <c r="BR110" s="398"/>
      <c r="BS110" s="399"/>
      <c r="BT110" s="402"/>
      <c r="BU110" s="399"/>
      <c r="BV110" s="403"/>
      <c r="BW110" s="404"/>
      <c r="BX110" s="398"/>
      <c r="BY110" s="398"/>
      <c r="BZ110" s="398"/>
      <c r="CA110" s="399"/>
      <c r="CB110" s="405"/>
      <c r="CC110" s="406"/>
      <c r="CD110" s="406"/>
      <c r="CE110" s="398"/>
      <c r="CF110" s="406"/>
      <c r="CG110" s="406"/>
      <c r="CH110" s="406"/>
      <c r="CI110" s="406"/>
      <c r="CJ110" s="406"/>
      <c r="CK110" s="406"/>
      <c r="CL110" s="406"/>
      <c r="CM110" s="399"/>
    </row>
    <row r="111" spans="1:91" x14ac:dyDescent="0.25">
      <c r="A111" s="398"/>
      <c r="B111" s="399"/>
      <c r="C111" s="399"/>
      <c r="D111" s="398"/>
      <c r="E111" s="400"/>
      <c r="F111" s="401"/>
      <c r="G111" s="401"/>
      <c r="H111" s="401"/>
      <c r="I111" s="401"/>
      <c r="J111" s="398"/>
      <c r="K111" s="398"/>
      <c r="L111" s="398"/>
      <c r="Q111" s="398"/>
      <c r="R111" s="398"/>
      <c r="S111" s="398"/>
      <c r="T111" s="398"/>
      <c r="U111" s="398"/>
      <c r="V111" s="400"/>
      <c r="W111" s="400"/>
      <c r="X111" s="399"/>
      <c r="Y111" s="398"/>
      <c r="Z111" s="398"/>
      <c r="AA111" s="398"/>
      <c r="AB111" s="398"/>
      <c r="AC111" s="398"/>
      <c r="AD111" s="399"/>
      <c r="AE111" s="399"/>
      <c r="AF111" s="398"/>
      <c r="AG111" s="407"/>
      <c r="AH111" s="407"/>
      <c r="AI111" s="407"/>
      <c r="AJ111" s="407"/>
      <c r="AK111" s="407"/>
      <c r="AL111" s="398"/>
      <c r="AM111" s="400"/>
      <c r="AN111" s="399"/>
      <c r="AO111" s="399"/>
      <c r="AP111" s="398"/>
      <c r="AQ111" s="398"/>
      <c r="AR111" s="398"/>
      <c r="AS111" s="398"/>
      <c r="AT111" s="398"/>
      <c r="AU111" s="398"/>
      <c r="AV111" s="398"/>
      <c r="AW111" s="398"/>
      <c r="AX111" s="397"/>
      <c r="AY111" s="397"/>
      <c r="AZ111" s="399"/>
      <c r="BA111" s="398"/>
      <c r="BB111" s="398"/>
      <c r="BC111" s="398"/>
      <c r="BD111" s="398"/>
      <c r="BE111" s="398"/>
      <c r="BF111" s="398"/>
      <c r="BG111" s="399"/>
      <c r="BH111" s="399"/>
      <c r="BI111" s="398"/>
      <c r="BJ111" s="398"/>
      <c r="BK111" s="398"/>
      <c r="BL111" s="398"/>
      <c r="BM111" s="398"/>
      <c r="BN111" s="398"/>
      <c r="BO111" s="398"/>
      <c r="BP111" s="398"/>
      <c r="BQ111" s="398"/>
      <c r="BR111" s="398"/>
      <c r="BS111" s="399"/>
      <c r="BT111" s="402"/>
      <c r="BU111" s="399"/>
      <c r="BV111" s="403"/>
      <c r="BW111" s="404"/>
      <c r="BX111" s="398"/>
      <c r="BY111" s="398"/>
      <c r="BZ111" s="398"/>
      <c r="CA111" s="399"/>
      <c r="CB111" s="405"/>
      <c r="CC111" s="406"/>
      <c r="CD111" s="406"/>
      <c r="CE111" s="398"/>
      <c r="CF111" s="406"/>
      <c r="CG111" s="406"/>
      <c r="CH111" s="406"/>
      <c r="CI111" s="406"/>
      <c r="CJ111" s="406"/>
      <c r="CK111" s="406"/>
      <c r="CL111" s="406"/>
      <c r="CM111" s="399"/>
    </row>
    <row r="112" spans="1:91" x14ac:dyDescent="0.25">
      <c r="A112" s="398"/>
      <c r="B112" s="399"/>
      <c r="C112" s="399"/>
      <c r="D112" s="398"/>
      <c r="E112" s="400"/>
      <c r="F112" s="401"/>
      <c r="G112" s="401"/>
      <c r="H112" s="401"/>
      <c r="I112" s="401"/>
      <c r="J112" s="398"/>
      <c r="K112" s="398"/>
      <c r="L112" s="398"/>
      <c r="Q112" s="398"/>
      <c r="R112" s="398"/>
      <c r="S112" s="398"/>
      <c r="T112" s="398"/>
      <c r="U112" s="398"/>
      <c r="V112" s="400"/>
      <c r="W112" s="400"/>
      <c r="X112" s="399"/>
      <c r="Y112" s="398"/>
      <c r="Z112" s="398"/>
      <c r="AA112" s="398"/>
      <c r="AB112" s="398"/>
      <c r="AC112" s="398"/>
      <c r="AD112" s="399"/>
      <c r="AE112" s="399"/>
      <c r="AF112" s="398"/>
      <c r="AG112" s="407"/>
      <c r="AH112" s="407"/>
      <c r="AI112" s="407"/>
      <c r="AJ112" s="407"/>
      <c r="AK112" s="407"/>
      <c r="AL112" s="398"/>
      <c r="AM112" s="400"/>
      <c r="AN112" s="399"/>
      <c r="AO112" s="399"/>
      <c r="AP112" s="398"/>
      <c r="AQ112" s="398"/>
      <c r="AR112" s="398"/>
      <c r="AS112" s="398"/>
      <c r="AT112" s="398"/>
      <c r="AU112" s="398"/>
      <c r="AV112" s="398"/>
      <c r="AW112" s="398"/>
      <c r="AX112" s="397"/>
      <c r="AY112" s="397"/>
      <c r="AZ112" s="399"/>
      <c r="BA112" s="398"/>
      <c r="BB112" s="398"/>
      <c r="BC112" s="398"/>
      <c r="BD112" s="398"/>
      <c r="BE112" s="398"/>
      <c r="BF112" s="398"/>
      <c r="BG112" s="399"/>
      <c r="BH112" s="399"/>
      <c r="BI112" s="398"/>
      <c r="BJ112" s="398"/>
      <c r="BK112" s="398"/>
      <c r="BL112" s="398"/>
      <c r="BM112" s="398"/>
      <c r="BN112" s="398"/>
      <c r="BO112" s="398"/>
      <c r="BP112" s="398"/>
      <c r="BQ112" s="398"/>
      <c r="BR112" s="398"/>
      <c r="BS112" s="399"/>
      <c r="BT112" s="402"/>
      <c r="BU112" s="399"/>
      <c r="BV112" s="403"/>
      <c r="BW112" s="404"/>
      <c r="BX112" s="398"/>
      <c r="BY112" s="398"/>
      <c r="BZ112" s="398"/>
      <c r="CA112" s="399"/>
      <c r="CB112" s="405"/>
      <c r="CC112" s="406"/>
      <c r="CD112" s="406"/>
      <c r="CE112" s="398"/>
      <c r="CF112" s="406"/>
      <c r="CG112" s="406"/>
      <c r="CH112" s="406"/>
      <c r="CI112" s="406"/>
      <c r="CJ112" s="406"/>
      <c r="CK112" s="406"/>
      <c r="CL112" s="406"/>
      <c r="CM112" s="399"/>
    </row>
    <row r="113" spans="1:91" x14ac:dyDescent="0.25">
      <c r="A113" s="398"/>
      <c r="B113" s="399"/>
      <c r="C113" s="399"/>
      <c r="D113" s="398"/>
      <c r="E113" s="400"/>
      <c r="F113" s="401"/>
      <c r="G113" s="401"/>
      <c r="H113" s="401"/>
      <c r="I113" s="401"/>
      <c r="J113" s="398"/>
      <c r="K113" s="398"/>
      <c r="L113" s="398"/>
      <c r="Q113" s="398"/>
      <c r="R113" s="398"/>
      <c r="S113" s="398"/>
      <c r="T113" s="398"/>
      <c r="U113" s="398"/>
      <c r="V113" s="400"/>
      <c r="W113" s="400"/>
      <c r="X113" s="399"/>
      <c r="Y113" s="398"/>
      <c r="Z113" s="398"/>
      <c r="AA113" s="398"/>
      <c r="AB113" s="398"/>
      <c r="AC113" s="398"/>
      <c r="AD113" s="399"/>
      <c r="AE113" s="399"/>
      <c r="AF113" s="398"/>
      <c r="AG113" s="407"/>
      <c r="AH113" s="407"/>
      <c r="AI113" s="407"/>
      <c r="AJ113" s="407"/>
      <c r="AK113" s="407"/>
      <c r="AL113" s="398"/>
      <c r="AM113" s="400"/>
      <c r="AN113" s="399"/>
      <c r="AO113" s="399"/>
      <c r="AP113" s="398"/>
      <c r="AQ113" s="398"/>
      <c r="AR113" s="398"/>
      <c r="AS113" s="398"/>
      <c r="AT113" s="398"/>
      <c r="AU113" s="398"/>
      <c r="AV113" s="398"/>
      <c r="AW113" s="398"/>
      <c r="AX113" s="397"/>
      <c r="AY113" s="397"/>
      <c r="AZ113" s="399"/>
      <c r="BA113" s="398"/>
      <c r="BB113" s="398"/>
      <c r="BC113" s="398"/>
      <c r="BD113" s="398"/>
      <c r="BE113" s="398"/>
      <c r="BF113" s="398"/>
      <c r="BG113" s="399"/>
      <c r="BH113" s="399"/>
      <c r="BI113" s="398"/>
      <c r="BJ113" s="398"/>
      <c r="BK113" s="398"/>
      <c r="BL113" s="398"/>
      <c r="BM113" s="398"/>
      <c r="BN113" s="398"/>
      <c r="BO113" s="398"/>
      <c r="BP113" s="398"/>
      <c r="BQ113" s="398"/>
      <c r="BR113" s="398"/>
      <c r="BS113" s="399"/>
      <c r="BT113" s="402"/>
      <c r="BU113" s="399"/>
      <c r="BV113" s="403"/>
      <c r="BW113" s="404"/>
      <c r="BX113" s="398"/>
      <c r="BY113" s="398"/>
      <c r="BZ113" s="398"/>
      <c r="CA113" s="399"/>
      <c r="CB113" s="405"/>
      <c r="CC113" s="406"/>
      <c r="CD113" s="406"/>
      <c r="CE113" s="398"/>
      <c r="CF113" s="406"/>
      <c r="CG113" s="406"/>
      <c r="CH113" s="406"/>
      <c r="CI113" s="406"/>
      <c r="CJ113" s="406"/>
      <c r="CK113" s="406"/>
      <c r="CL113" s="406"/>
      <c r="CM113" s="399"/>
    </row>
    <row r="114" spans="1:91" x14ac:dyDescent="0.25">
      <c r="A114" s="398"/>
      <c r="B114" s="399"/>
      <c r="C114" s="399"/>
      <c r="D114" s="398"/>
      <c r="E114" s="400"/>
      <c r="F114" s="401"/>
      <c r="G114" s="401"/>
      <c r="H114" s="401"/>
      <c r="I114" s="401"/>
      <c r="J114" s="398"/>
      <c r="K114" s="398"/>
      <c r="L114" s="398"/>
      <c r="Q114" s="398"/>
      <c r="R114" s="398"/>
      <c r="S114" s="398"/>
      <c r="T114" s="398"/>
      <c r="U114" s="398"/>
      <c r="V114" s="400"/>
      <c r="W114" s="400"/>
      <c r="X114" s="399"/>
      <c r="Y114" s="398"/>
      <c r="Z114" s="398"/>
      <c r="AA114" s="398"/>
      <c r="AB114" s="398"/>
      <c r="AC114" s="398"/>
      <c r="AD114" s="399"/>
      <c r="AE114" s="399"/>
      <c r="AF114" s="398"/>
      <c r="AG114" s="407"/>
      <c r="AH114" s="407"/>
      <c r="AI114" s="407"/>
      <c r="AJ114" s="407"/>
      <c r="AK114" s="407"/>
      <c r="AL114" s="398"/>
      <c r="AM114" s="400"/>
      <c r="AN114" s="399"/>
      <c r="AO114" s="399"/>
      <c r="AP114" s="398"/>
      <c r="AQ114" s="398"/>
      <c r="AR114" s="398"/>
      <c r="AS114" s="398"/>
      <c r="AT114" s="398"/>
      <c r="AU114" s="398"/>
      <c r="AV114" s="398"/>
      <c r="AW114" s="398"/>
      <c r="AX114" s="397"/>
      <c r="AY114" s="397"/>
      <c r="AZ114" s="399"/>
      <c r="BA114" s="398"/>
      <c r="BB114" s="398"/>
      <c r="BC114" s="398"/>
      <c r="BD114" s="398"/>
      <c r="BE114" s="398"/>
      <c r="BF114" s="398"/>
      <c r="BG114" s="399"/>
      <c r="BH114" s="399"/>
      <c r="BI114" s="398"/>
      <c r="BJ114" s="398"/>
      <c r="BK114" s="398"/>
      <c r="BL114" s="398"/>
      <c r="BM114" s="398"/>
      <c r="BN114" s="398"/>
      <c r="BO114" s="398"/>
      <c r="BP114" s="398"/>
      <c r="BQ114" s="398"/>
      <c r="BR114" s="398"/>
      <c r="BS114" s="399"/>
      <c r="BT114" s="402"/>
      <c r="BU114" s="399"/>
      <c r="BV114" s="403"/>
      <c r="BW114" s="404"/>
      <c r="BX114" s="398"/>
      <c r="BY114" s="398"/>
      <c r="BZ114" s="398"/>
      <c r="CA114" s="399"/>
      <c r="CB114" s="405"/>
      <c r="CC114" s="406"/>
      <c r="CD114" s="406"/>
      <c r="CE114" s="398"/>
      <c r="CF114" s="406"/>
      <c r="CG114" s="406"/>
      <c r="CH114" s="406"/>
      <c r="CI114" s="406"/>
      <c r="CJ114" s="406"/>
      <c r="CK114" s="406"/>
      <c r="CL114" s="406"/>
      <c r="CM114" s="399"/>
    </row>
    <row r="115" spans="1:91" x14ac:dyDescent="0.25">
      <c r="A115" s="398"/>
      <c r="B115" s="399"/>
      <c r="C115" s="399"/>
      <c r="D115" s="398"/>
      <c r="E115" s="400"/>
      <c r="F115" s="401"/>
      <c r="G115" s="401"/>
      <c r="H115" s="401"/>
      <c r="I115" s="401"/>
      <c r="J115" s="398"/>
      <c r="K115" s="398"/>
      <c r="L115" s="398"/>
      <c r="Q115" s="398"/>
      <c r="R115" s="398"/>
      <c r="S115" s="398"/>
      <c r="T115" s="398"/>
      <c r="U115" s="398"/>
      <c r="V115" s="400"/>
      <c r="W115" s="400"/>
      <c r="X115" s="399"/>
      <c r="Y115" s="398"/>
      <c r="Z115" s="398"/>
      <c r="AA115" s="398"/>
      <c r="AB115" s="398"/>
      <c r="AC115" s="398"/>
      <c r="AD115" s="399"/>
      <c r="AE115" s="399"/>
      <c r="AF115" s="398"/>
      <c r="AG115" s="407"/>
      <c r="AH115" s="407"/>
      <c r="AI115" s="407"/>
      <c r="AJ115" s="407"/>
      <c r="AK115" s="407"/>
      <c r="AL115" s="398"/>
      <c r="AM115" s="400"/>
      <c r="AN115" s="399"/>
      <c r="AO115" s="399"/>
      <c r="AP115" s="398"/>
      <c r="AQ115" s="398"/>
      <c r="AR115" s="398"/>
      <c r="AS115" s="398"/>
      <c r="AT115" s="398"/>
      <c r="AU115" s="398"/>
      <c r="AV115" s="398"/>
      <c r="AW115" s="398"/>
      <c r="AX115" s="397"/>
      <c r="AY115" s="397"/>
      <c r="AZ115" s="399"/>
      <c r="BA115" s="398"/>
      <c r="BB115" s="398"/>
      <c r="BC115" s="398"/>
      <c r="BD115" s="398"/>
      <c r="BE115" s="398"/>
      <c r="BF115" s="398"/>
      <c r="BG115" s="399"/>
      <c r="BH115" s="399"/>
      <c r="BI115" s="398"/>
      <c r="BJ115" s="398"/>
      <c r="BK115" s="398"/>
      <c r="BL115" s="398"/>
      <c r="BM115" s="398"/>
      <c r="BN115" s="398"/>
      <c r="BO115" s="398"/>
      <c r="BP115" s="398"/>
      <c r="BQ115" s="398"/>
      <c r="BR115" s="398"/>
      <c r="BS115" s="399"/>
      <c r="BT115" s="402"/>
      <c r="BU115" s="399"/>
      <c r="BV115" s="403"/>
      <c r="BW115" s="404"/>
      <c r="BX115" s="398"/>
      <c r="BY115" s="398"/>
      <c r="BZ115" s="398"/>
      <c r="CA115" s="399"/>
      <c r="CB115" s="405"/>
      <c r="CC115" s="406"/>
      <c r="CD115" s="406"/>
      <c r="CE115" s="398"/>
      <c r="CF115" s="406"/>
      <c r="CG115" s="406"/>
      <c r="CH115" s="406"/>
      <c r="CI115" s="406"/>
      <c r="CJ115" s="406"/>
      <c r="CK115" s="406"/>
      <c r="CL115" s="406"/>
      <c r="CM115" s="399"/>
    </row>
    <row r="116" spans="1:91" x14ac:dyDescent="0.25">
      <c r="A116" s="398"/>
      <c r="B116" s="399"/>
      <c r="C116" s="399"/>
      <c r="D116" s="398"/>
      <c r="E116" s="400"/>
      <c r="F116" s="401"/>
      <c r="G116" s="401"/>
      <c r="H116" s="401"/>
      <c r="I116" s="401"/>
      <c r="J116" s="398"/>
      <c r="K116" s="398"/>
      <c r="L116" s="398"/>
      <c r="Q116" s="398"/>
      <c r="R116" s="398"/>
      <c r="S116" s="398"/>
      <c r="T116" s="398"/>
      <c r="U116" s="398"/>
      <c r="V116" s="400"/>
      <c r="W116" s="400"/>
      <c r="X116" s="399"/>
      <c r="Y116" s="398"/>
      <c r="Z116" s="398"/>
      <c r="AA116" s="398"/>
      <c r="AB116" s="398"/>
      <c r="AC116" s="398"/>
      <c r="AD116" s="399"/>
      <c r="AE116" s="399"/>
      <c r="AF116" s="398"/>
      <c r="AG116" s="407"/>
      <c r="AH116" s="407"/>
      <c r="AI116" s="407"/>
      <c r="AJ116" s="407"/>
      <c r="AK116" s="407"/>
      <c r="AL116" s="398"/>
      <c r="AM116" s="400"/>
      <c r="AN116" s="399"/>
      <c r="AO116" s="399"/>
      <c r="AP116" s="398"/>
      <c r="AQ116" s="398"/>
      <c r="AR116" s="398"/>
      <c r="AS116" s="398"/>
      <c r="AT116" s="398"/>
      <c r="AU116" s="398"/>
      <c r="AV116" s="398"/>
      <c r="AW116" s="398"/>
      <c r="AX116" s="397"/>
      <c r="AY116" s="397"/>
      <c r="AZ116" s="399"/>
      <c r="BA116" s="398"/>
      <c r="BB116" s="398"/>
      <c r="BC116" s="398"/>
      <c r="BD116" s="398"/>
      <c r="BE116" s="398"/>
      <c r="BF116" s="398"/>
      <c r="BG116" s="399"/>
      <c r="BH116" s="399"/>
      <c r="BI116" s="398"/>
      <c r="BJ116" s="398"/>
      <c r="BK116" s="398"/>
      <c r="BL116" s="398"/>
      <c r="BM116" s="398"/>
      <c r="BN116" s="398"/>
      <c r="BO116" s="398"/>
      <c r="BP116" s="398"/>
      <c r="BQ116" s="398"/>
      <c r="BR116" s="398"/>
      <c r="BS116" s="399"/>
      <c r="BT116" s="402"/>
      <c r="BU116" s="399"/>
      <c r="BV116" s="403"/>
      <c r="BW116" s="404"/>
      <c r="BX116" s="398"/>
      <c r="BY116" s="398"/>
      <c r="BZ116" s="398"/>
      <c r="CA116" s="399"/>
      <c r="CB116" s="405"/>
      <c r="CC116" s="406"/>
      <c r="CD116" s="406"/>
      <c r="CE116" s="398"/>
      <c r="CF116" s="406"/>
      <c r="CG116" s="406"/>
      <c r="CH116" s="406"/>
      <c r="CI116" s="406"/>
      <c r="CJ116" s="406"/>
      <c r="CK116" s="406"/>
      <c r="CL116" s="406"/>
      <c r="CM116" s="399"/>
    </row>
    <row r="117" spans="1:91" x14ac:dyDescent="0.25">
      <c r="A117" s="398"/>
      <c r="B117" s="399"/>
      <c r="C117" s="399"/>
      <c r="D117" s="398"/>
      <c r="E117" s="400"/>
      <c r="F117" s="401"/>
      <c r="G117" s="401"/>
      <c r="H117" s="401"/>
      <c r="I117" s="401"/>
      <c r="J117" s="398"/>
      <c r="K117" s="398"/>
      <c r="L117" s="398"/>
      <c r="Q117" s="398"/>
      <c r="R117" s="398"/>
      <c r="S117" s="398"/>
      <c r="T117" s="398"/>
      <c r="U117" s="398"/>
      <c r="V117" s="400"/>
      <c r="W117" s="400"/>
      <c r="X117" s="399"/>
      <c r="Y117" s="398"/>
      <c r="Z117" s="398"/>
      <c r="AA117" s="398"/>
      <c r="AB117" s="398"/>
      <c r="AC117" s="398"/>
      <c r="AD117" s="399"/>
      <c r="AE117" s="399"/>
      <c r="AF117" s="398"/>
      <c r="AG117" s="407"/>
      <c r="AH117" s="407"/>
      <c r="AI117" s="407"/>
      <c r="AJ117" s="407"/>
      <c r="AK117" s="407"/>
      <c r="AL117" s="398"/>
      <c r="AM117" s="400"/>
      <c r="AN117" s="399"/>
      <c r="AO117" s="399"/>
      <c r="AP117" s="398"/>
      <c r="AQ117" s="398"/>
      <c r="AR117" s="398"/>
      <c r="AS117" s="398"/>
      <c r="AT117" s="398"/>
      <c r="AU117" s="398"/>
      <c r="AV117" s="398"/>
      <c r="AW117" s="398"/>
      <c r="AX117" s="397"/>
      <c r="AY117" s="397"/>
      <c r="AZ117" s="399"/>
      <c r="BA117" s="398"/>
      <c r="BB117" s="398"/>
      <c r="BC117" s="398"/>
      <c r="BD117" s="398"/>
      <c r="BE117" s="398"/>
      <c r="BF117" s="398"/>
      <c r="BG117" s="399"/>
      <c r="BH117" s="399"/>
      <c r="BI117" s="398"/>
      <c r="BJ117" s="398"/>
      <c r="BK117" s="398"/>
      <c r="BL117" s="398"/>
      <c r="BM117" s="398"/>
      <c r="BN117" s="398"/>
      <c r="BO117" s="398"/>
      <c r="BP117" s="398"/>
      <c r="BQ117" s="398"/>
      <c r="BR117" s="398"/>
      <c r="BS117" s="399"/>
      <c r="BT117" s="402"/>
      <c r="BU117" s="399"/>
      <c r="BV117" s="403"/>
      <c r="BW117" s="404"/>
      <c r="BX117" s="398"/>
      <c r="BY117" s="398"/>
      <c r="BZ117" s="398"/>
      <c r="CA117" s="399"/>
      <c r="CB117" s="405"/>
      <c r="CC117" s="406"/>
      <c r="CD117" s="406"/>
      <c r="CE117" s="398"/>
      <c r="CF117" s="406"/>
      <c r="CG117" s="406"/>
      <c r="CH117" s="406"/>
      <c r="CI117" s="406"/>
      <c r="CJ117" s="406"/>
      <c r="CK117" s="406"/>
      <c r="CL117" s="406"/>
      <c r="CM117" s="399"/>
    </row>
    <row r="118" spans="1:91" x14ac:dyDescent="0.25">
      <c r="A118" s="398"/>
      <c r="B118" s="399"/>
      <c r="C118" s="399"/>
      <c r="D118" s="398"/>
      <c r="E118" s="400"/>
      <c r="F118" s="401"/>
      <c r="G118" s="401"/>
      <c r="H118" s="401"/>
      <c r="I118" s="401"/>
      <c r="J118" s="398"/>
      <c r="K118" s="398"/>
      <c r="L118" s="398"/>
      <c r="Q118" s="398"/>
      <c r="R118" s="398"/>
      <c r="S118" s="398"/>
      <c r="T118" s="398"/>
      <c r="U118" s="398"/>
      <c r="V118" s="400"/>
      <c r="W118" s="400"/>
      <c r="X118" s="399"/>
      <c r="Y118" s="398"/>
      <c r="Z118" s="398"/>
      <c r="AA118" s="398"/>
      <c r="AB118" s="398"/>
      <c r="AC118" s="398"/>
      <c r="AD118" s="399"/>
      <c r="AE118" s="399"/>
      <c r="AF118" s="398"/>
      <c r="AG118" s="407"/>
      <c r="AH118" s="407"/>
      <c r="AI118" s="407"/>
      <c r="AJ118" s="407"/>
      <c r="AK118" s="407"/>
      <c r="AL118" s="398"/>
      <c r="AM118" s="400"/>
      <c r="AN118" s="399"/>
      <c r="AO118" s="399"/>
      <c r="AP118" s="398"/>
      <c r="AQ118" s="398"/>
      <c r="AR118" s="398"/>
      <c r="AS118" s="398"/>
      <c r="AT118" s="398"/>
      <c r="AU118" s="398"/>
      <c r="AV118" s="398"/>
      <c r="AW118" s="398"/>
      <c r="AX118" s="397"/>
      <c r="AY118" s="397"/>
      <c r="AZ118" s="399"/>
      <c r="BA118" s="398"/>
      <c r="BB118" s="398"/>
      <c r="BC118" s="398"/>
      <c r="BD118" s="398"/>
      <c r="BE118" s="398"/>
      <c r="BF118" s="398"/>
      <c r="BG118" s="399"/>
      <c r="BH118" s="399"/>
      <c r="BI118" s="398"/>
      <c r="BJ118" s="398"/>
      <c r="BK118" s="398"/>
      <c r="BL118" s="398"/>
      <c r="BM118" s="398"/>
      <c r="BN118" s="398"/>
      <c r="BO118" s="398"/>
      <c r="BP118" s="398"/>
      <c r="BQ118" s="398"/>
      <c r="BR118" s="398"/>
      <c r="BS118" s="399"/>
      <c r="BT118" s="402"/>
      <c r="BU118" s="399"/>
      <c r="BV118" s="403"/>
      <c r="BW118" s="404"/>
      <c r="BX118" s="398"/>
      <c r="BY118" s="398"/>
      <c r="BZ118" s="398"/>
      <c r="CA118" s="399"/>
      <c r="CB118" s="405"/>
      <c r="CC118" s="406"/>
      <c r="CD118" s="406"/>
      <c r="CE118" s="398"/>
      <c r="CF118" s="406"/>
      <c r="CG118" s="406"/>
      <c r="CH118" s="406"/>
      <c r="CI118" s="406"/>
      <c r="CJ118" s="406"/>
      <c r="CK118" s="406"/>
      <c r="CL118" s="406"/>
      <c r="CM118" s="399"/>
    </row>
    <row r="119" spans="1:91" x14ac:dyDescent="0.25">
      <c r="A119" s="398"/>
      <c r="B119" s="399"/>
      <c r="C119" s="399"/>
      <c r="D119" s="398"/>
      <c r="E119" s="400"/>
      <c r="F119" s="401"/>
      <c r="G119" s="401"/>
      <c r="H119" s="401"/>
      <c r="I119" s="401"/>
      <c r="J119" s="398"/>
      <c r="K119" s="398"/>
      <c r="L119" s="398"/>
      <c r="Q119" s="398"/>
      <c r="R119" s="398"/>
      <c r="S119" s="398"/>
      <c r="T119" s="398"/>
      <c r="U119" s="398"/>
      <c r="V119" s="400"/>
      <c r="W119" s="400"/>
      <c r="X119" s="399"/>
      <c r="Y119" s="398"/>
      <c r="Z119" s="398"/>
      <c r="AA119" s="398"/>
      <c r="AB119" s="398"/>
      <c r="AC119" s="398"/>
      <c r="AD119" s="399"/>
      <c r="AE119" s="399"/>
      <c r="AF119" s="398"/>
      <c r="AG119" s="407"/>
      <c r="AH119" s="407"/>
      <c r="AI119" s="407"/>
      <c r="AJ119" s="407"/>
      <c r="AK119" s="407"/>
      <c r="AL119" s="398"/>
      <c r="AM119" s="400"/>
      <c r="AN119" s="399"/>
      <c r="AO119" s="399"/>
      <c r="AP119" s="398"/>
      <c r="AQ119" s="398"/>
      <c r="AR119" s="398"/>
      <c r="AS119" s="398"/>
      <c r="AT119" s="398"/>
      <c r="AU119" s="398"/>
      <c r="AV119" s="398"/>
      <c r="AW119" s="398"/>
      <c r="AX119" s="397"/>
      <c r="AY119" s="397"/>
      <c r="AZ119" s="399"/>
      <c r="BA119" s="398"/>
      <c r="BB119" s="398"/>
      <c r="BC119" s="398"/>
      <c r="BD119" s="398"/>
      <c r="BE119" s="398"/>
      <c r="BF119" s="398"/>
      <c r="BG119" s="399"/>
      <c r="BH119" s="399"/>
      <c r="BI119" s="398"/>
      <c r="BJ119" s="398"/>
      <c r="BK119" s="398"/>
      <c r="BL119" s="398"/>
      <c r="BM119" s="398"/>
      <c r="BN119" s="398"/>
      <c r="BO119" s="398"/>
      <c r="BP119" s="398"/>
      <c r="BQ119" s="398"/>
      <c r="BR119" s="398"/>
      <c r="BS119" s="399"/>
      <c r="BT119" s="402"/>
      <c r="BU119" s="399"/>
      <c r="BV119" s="403"/>
      <c r="BW119" s="404"/>
      <c r="BX119" s="398"/>
      <c r="BY119" s="398"/>
      <c r="BZ119" s="398"/>
      <c r="CA119" s="399"/>
      <c r="CB119" s="405"/>
      <c r="CC119" s="406"/>
      <c r="CD119" s="406"/>
      <c r="CE119" s="398"/>
      <c r="CF119" s="406"/>
      <c r="CG119" s="406"/>
      <c r="CH119" s="406"/>
      <c r="CI119" s="406"/>
      <c r="CJ119" s="406"/>
      <c r="CK119" s="406"/>
      <c r="CL119" s="406"/>
      <c r="CM119" s="399"/>
    </row>
    <row r="120" spans="1:91" x14ac:dyDescent="0.25">
      <c r="A120" s="398"/>
      <c r="B120" s="399"/>
      <c r="C120" s="399"/>
      <c r="D120" s="398"/>
      <c r="E120" s="400"/>
      <c r="F120" s="401"/>
      <c r="G120" s="401"/>
      <c r="H120" s="401"/>
      <c r="I120" s="401"/>
      <c r="J120" s="398"/>
      <c r="K120" s="398"/>
      <c r="L120" s="398"/>
      <c r="Q120" s="398"/>
      <c r="R120" s="398"/>
      <c r="S120" s="398"/>
      <c r="T120" s="398"/>
      <c r="U120" s="398"/>
      <c r="V120" s="400"/>
      <c r="W120" s="400"/>
      <c r="X120" s="399"/>
      <c r="Y120" s="398"/>
      <c r="Z120" s="398"/>
      <c r="AA120" s="398"/>
      <c r="AB120" s="398"/>
      <c r="AC120" s="398"/>
      <c r="AD120" s="399"/>
      <c r="AE120" s="399"/>
      <c r="AF120" s="398"/>
      <c r="AG120" s="407"/>
      <c r="AH120" s="407"/>
      <c r="AI120" s="407"/>
      <c r="AJ120" s="407"/>
      <c r="AK120" s="407"/>
      <c r="AL120" s="398"/>
      <c r="AM120" s="400"/>
      <c r="AN120" s="399"/>
      <c r="AO120" s="399"/>
      <c r="AP120" s="398"/>
      <c r="AQ120" s="398"/>
      <c r="AR120" s="398"/>
      <c r="AS120" s="398"/>
      <c r="AT120" s="398"/>
      <c r="AU120" s="398"/>
      <c r="AV120" s="398"/>
      <c r="AW120" s="398"/>
      <c r="AX120" s="397"/>
      <c r="AY120" s="397"/>
      <c r="AZ120" s="399"/>
      <c r="BA120" s="398"/>
      <c r="BB120" s="398"/>
      <c r="BC120" s="398"/>
      <c r="BD120" s="398"/>
      <c r="BE120" s="398"/>
      <c r="BF120" s="398"/>
      <c r="BG120" s="399"/>
      <c r="BH120" s="399"/>
      <c r="BI120" s="398"/>
      <c r="BJ120" s="398"/>
      <c r="BK120" s="398"/>
      <c r="BL120" s="398"/>
      <c r="BM120" s="398"/>
      <c r="BN120" s="398"/>
      <c r="BO120" s="398"/>
      <c r="BP120" s="398"/>
      <c r="BQ120" s="398"/>
      <c r="BR120" s="398"/>
      <c r="BS120" s="399"/>
      <c r="BT120" s="402"/>
      <c r="BU120" s="399"/>
      <c r="BV120" s="403"/>
      <c r="BW120" s="404"/>
      <c r="BX120" s="398"/>
      <c r="BY120" s="398"/>
      <c r="BZ120" s="398"/>
      <c r="CA120" s="399"/>
      <c r="CB120" s="405"/>
      <c r="CC120" s="406"/>
      <c r="CD120" s="406"/>
      <c r="CE120" s="398"/>
      <c r="CF120" s="406"/>
      <c r="CG120" s="406"/>
      <c r="CH120" s="406"/>
      <c r="CI120" s="406"/>
      <c r="CJ120" s="406"/>
      <c r="CK120" s="406"/>
      <c r="CL120" s="406"/>
      <c r="CM120" s="399"/>
    </row>
    <row r="121" spans="1:91" x14ac:dyDescent="0.25">
      <c r="A121" s="398"/>
      <c r="B121" s="399"/>
      <c r="C121" s="399"/>
      <c r="D121" s="398"/>
      <c r="E121" s="400"/>
      <c r="F121" s="401"/>
      <c r="G121" s="401"/>
      <c r="H121" s="401"/>
      <c r="I121" s="401"/>
      <c r="J121" s="398"/>
      <c r="K121" s="398"/>
      <c r="L121" s="398"/>
      <c r="Q121" s="398"/>
      <c r="R121" s="398"/>
      <c r="S121" s="398"/>
      <c r="T121" s="398"/>
      <c r="U121" s="398"/>
      <c r="V121" s="400"/>
      <c r="W121" s="400"/>
      <c r="X121" s="399"/>
      <c r="Y121" s="398"/>
      <c r="Z121" s="398"/>
      <c r="AA121" s="398"/>
      <c r="AB121" s="398"/>
      <c r="AC121" s="398"/>
      <c r="AD121" s="399"/>
      <c r="AE121" s="399"/>
      <c r="AF121" s="398"/>
      <c r="AG121" s="407"/>
      <c r="AH121" s="407"/>
      <c r="AI121" s="407"/>
      <c r="AJ121" s="407"/>
      <c r="AK121" s="407"/>
      <c r="AL121" s="398"/>
      <c r="AM121" s="400"/>
      <c r="AN121" s="399"/>
      <c r="AO121" s="399"/>
      <c r="AP121" s="398"/>
      <c r="AQ121" s="398"/>
      <c r="AR121" s="398"/>
      <c r="AS121" s="398"/>
      <c r="AT121" s="398"/>
      <c r="AU121" s="398"/>
      <c r="AV121" s="398"/>
      <c r="AW121" s="398"/>
      <c r="AX121" s="397"/>
      <c r="AY121" s="397"/>
      <c r="AZ121" s="399"/>
      <c r="BA121" s="398"/>
      <c r="BB121" s="398"/>
      <c r="BC121" s="398"/>
      <c r="BD121" s="398"/>
      <c r="BE121" s="398"/>
      <c r="BF121" s="398"/>
      <c r="BG121" s="399"/>
      <c r="BH121" s="399"/>
      <c r="BI121" s="398"/>
      <c r="BJ121" s="398"/>
      <c r="BK121" s="398"/>
      <c r="BL121" s="398"/>
      <c r="BM121" s="398"/>
      <c r="BN121" s="398"/>
      <c r="BO121" s="398"/>
      <c r="BP121" s="398"/>
      <c r="BQ121" s="398"/>
      <c r="BR121" s="398"/>
      <c r="BS121" s="399"/>
      <c r="BT121" s="402"/>
      <c r="BU121" s="399"/>
      <c r="BV121" s="403"/>
      <c r="BW121" s="404"/>
      <c r="BX121" s="398"/>
      <c r="BY121" s="398"/>
      <c r="BZ121" s="398"/>
      <c r="CA121" s="399"/>
      <c r="CB121" s="405"/>
      <c r="CC121" s="406"/>
      <c r="CD121" s="406"/>
      <c r="CE121" s="398"/>
      <c r="CF121" s="406"/>
      <c r="CG121" s="406"/>
      <c r="CH121" s="406"/>
      <c r="CI121" s="406"/>
      <c r="CJ121" s="406"/>
      <c r="CK121" s="406"/>
      <c r="CL121" s="406"/>
      <c r="CM121" s="399"/>
    </row>
    <row r="122" spans="1:91" x14ac:dyDescent="0.25">
      <c r="A122" s="398"/>
      <c r="B122" s="399"/>
      <c r="C122" s="399"/>
      <c r="D122" s="398"/>
      <c r="E122" s="400"/>
      <c r="F122" s="401"/>
      <c r="G122" s="401"/>
      <c r="H122" s="401"/>
      <c r="I122" s="401"/>
      <c r="J122" s="398"/>
      <c r="K122" s="398"/>
      <c r="L122" s="398"/>
      <c r="Q122" s="398"/>
      <c r="R122" s="398"/>
      <c r="S122" s="398"/>
      <c r="T122" s="398"/>
      <c r="U122" s="398"/>
      <c r="V122" s="400"/>
      <c r="W122" s="400"/>
      <c r="X122" s="399"/>
      <c r="Y122" s="398"/>
      <c r="Z122" s="398"/>
      <c r="AA122" s="398"/>
      <c r="AB122" s="398"/>
      <c r="AC122" s="398"/>
      <c r="AD122" s="399"/>
      <c r="AE122" s="399"/>
      <c r="AF122" s="398"/>
      <c r="AG122" s="407"/>
      <c r="AH122" s="407"/>
      <c r="AI122" s="407"/>
      <c r="AJ122" s="407"/>
      <c r="AK122" s="407"/>
      <c r="AL122" s="398"/>
      <c r="AM122" s="400"/>
      <c r="AN122" s="399"/>
      <c r="AO122" s="399"/>
      <c r="AP122" s="398"/>
      <c r="AQ122" s="398"/>
      <c r="AR122" s="398"/>
      <c r="AS122" s="398"/>
      <c r="AT122" s="398"/>
      <c r="AU122" s="398"/>
      <c r="AV122" s="398"/>
      <c r="AW122" s="398"/>
      <c r="AX122" s="397"/>
      <c r="AY122" s="397"/>
      <c r="AZ122" s="399"/>
      <c r="BA122" s="398"/>
      <c r="BB122" s="398"/>
      <c r="BC122" s="398"/>
      <c r="BD122" s="398"/>
      <c r="BE122" s="398"/>
      <c r="BF122" s="398"/>
      <c r="BG122" s="399"/>
      <c r="BH122" s="399"/>
      <c r="BI122" s="398"/>
      <c r="BJ122" s="398"/>
      <c r="BK122" s="398"/>
      <c r="BL122" s="398"/>
      <c r="BM122" s="398"/>
      <c r="BN122" s="398"/>
      <c r="BO122" s="398"/>
      <c r="BP122" s="398"/>
      <c r="BQ122" s="398"/>
      <c r="BR122" s="398"/>
      <c r="BS122" s="399"/>
      <c r="BT122" s="402"/>
      <c r="BU122" s="399"/>
      <c r="BV122" s="403"/>
      <c r="BW122" s="404"/>
      <c r="BX122" s="398"/>
      <c r="BY122" s="398"/>
      <c r="BZ122" s="398"/>
      <c r="CA122" s="399"/>
      <c r="CB122" s="405"/>
      <c r="CC122" s="406"/>
      <c r="CD122" s="406"/>
      <c r="CE122" s="398"/>
      <c r="CF122" s="406"/>
      <c r="CG122" s="406"/>
      <c r="CH122" s="406"/>
      <c r="CI122" s="406"/>
      <c r="CJ122" s="406"/>
      <c r="CK122" s="406"/>
      <c r="CL122" s="406"/>
      <c r="CM122" s="399"/>
    </row>
    <row r="123" spans="1:91" x14ac:dyDescent="0.25">
      <c r="A123" s="398"/>
      <c r="B123" s="399"/>
      <c r="C123" s="399"/>
      <c r="D123" s="398"/>
      <c r="E123" s="400"/>
      <c r="F123" s="401"/>
      <c r="G123" s="401"/>
      <c r="H123" s="401"/>
      <c r="I123" s="401"/>
      <c r="J123" s="398"/>
      <c r="K123" s="398"/>
      <c r="L123" s="398"/>
      <c r="Q123" s="398"/>
      <c r="R123" s="398"/>
      <c r="S123" s="398"/>
      <c r="T123" s="398"/>
      <c r="U123" s="398"/>
      <c r="V123" s="400"/>
      <c r="W123" s="400"/>
      <c r="X123" s="399"/>
      <c r="Y123" s="398"/>
      <c r="Z123" s="398"/>
      <c r="AA123" s="398"/>
      <c r="AB123" s="398"/>
      <c r="AC123" s="398"/>
      <c r="AD123" s="399"/>
      <c r="AE123" s="399"/>
      <c r="AF123" s="398"/>
      <c r="AG123" s="407"/>
      <c r="AH123" s="407"/>
      <c r="AI123" s="407"/>
      <c r="AJ123" s="407"/>
      <c r="AK123" s="407"/>
      <c r="AL123" s="398"/>
      <c r="AM123" s="400"/>
      <c r="AN123" s="399"/>
      <c r="AO123" s="399"/>
      <c r="AP123" s="398"/>
      <c r="AQ123" s="398"/>
      <c r="AR123" s="398"/>
      <c r="AS123" s="398"/>
      <c r="AT123" s="398"/>
      <c r="AU123" s="398"/>
      <c r="AV123" s="398"/>
      <c r="AW123" s="398"/>
      <c r="AX123" s="397"/>
      <c r="AY123" s="397"/>
      <c r="AZ123" s="399"/>
      <c r="BA123" s="398"/>
      <c r="BB123" s="398"/>
      <c r="BC123" s="398"/>
      <c r="BD123" s="398"/>
      <c r="BE123" s="398"/>
      <c r="BF123" s="398"/>
      <c r="BG123" s="399"/>
      <c r="BH123" s="399"/>
      <c r="BI123" s="398"/>
      <c r="BJ123" s="398"/>
      <c r="BK123" s="398"/>
      <c r="BL123" s="398"/>
      <c r="BM123" s="398"/>
      <c r="BN123" s="398"/>
      <c r="BO123" s="398"/>
      <c r="BP123" s="398"/>
      <c r="BQ123" s="398"/>
      <c r="BR123" s="398"/>
      <c r="BS123" s="399"/>
      <c r="BT123" s="402"/>
      <c r="BU123" s="399"/>
      <c r="BV123" s="403"/>
      <c r="BW123" s="404"/>
      <c r="BX123" s="398"/>
      <c r="BY123" s="398"/>
      <c r="BZ123" s="398"/>
      <c r="CA123" s="399"/>
      <c r="CB123" s="405"/>
      <c r="CC123" s="406"/>
      <c r="CD123" s="406"/>
      <c r="CE123" s="398"/>
      <c r="CF123" s="406"/>
      <c r="CG123" s="406"/>
      <c r="CH123" s="406"/>
      <c r="CI123" s="406"/>
      <c r="CJ123" s="406"/>
      <c r="CK123" s="406"/>
      <c r="CL123" s="406"/>
      <c r="CM123" s="399"/>
    </row>
    <row r="124" spans="1:91" x14ac:dyDescent="0.25">
      <c r="A124" s="398"/>
      <c r="B124" s="399"/>
      <c r="C124" s="399"/>
      <c r="D124" s="398"/>
      <c r="E124" s="400"/>
      <c r="F124" s="401"/>
      <c r="G124" s="401"/>
      <c r="H124" s="401"/>
      <c r="I124" s="401"/>
      <c r="J124" s="398"/>
      <c r="K124" s="398"/>
      <c r="L124" s="398"/>
      <c r="Q124" s="398"/>
      <c r="R124" s="398"/>
      <c r="S124" s="398"/>
      <c r="T124" s="398"/>
      <c r="U124" s="398"/>
      <c r="V124" s="400"/>
      <c r="W124" s="400"/>
      <c r="X124" s="399"/>
      <c r="Y124" s="398"/>
      <c r="Z124" s="398"/>
      <c r="AA124" s="398"/>
      <c r="AB124" s="398"/>
      <c r="AC124" s="398"/>
      <c r="AD124" s="399"/>
      <c r="AE124" s="399"/>
      <c r="AF124" s="398"/>
      <c r="AG124" s="407"/>
      <c r="AH124" s="407"/>
      <c r="AI124" s="407"/>
      <c r="AJ124" s="407"/>
      <c r="AK124" s="407"/>
      <c r="AL124" s="398"/>
      <c r="AM124" s="400"/>
      <c r="AN124" s="399"/>
      <c r="AO124" s="399"/>
      <c r="AP124" s="398"/>
      <c r="AQ124" s="398"/>
      <c r="AR124" s="398"/>
      <c r="AS124" s="398"/>
      <c r="AT124" s="398"/>
      <c r="AU124" s="398"/>
      <c r="AV124" s="398"/>
      <c r="AW124" s="398"/>
      <c r="AX124" s="397"/>
      <c r="AY124" s="397"/>
      <c r="AZ124" s="399"/>
      <c r="BA124" s="398"/>
      <c r="BB124" s="398"/>
      <c r="BC124" s="398"/>
      <c r="BD124" s="398"/>
      <c r="BE124" s="398"/>
      <c r="BF124" s="398"/>
      <c r="BG124" s="399"/>
      <c r="BH124" s="399"/>
      <c r="BI124" s="398"/>
      <c r="BJ124" s="398"/>
      <c r="BK124" s="398"/>
      <c r="BL124" s="398"/>
      <c r="BM124" s="398"/>
      <c r="BN124" s="398"/>
      <c r="BO124" s="398"/>
      <c r="BP124" s="398"/>
      <c r="BQ124" s="398"/>
      <c r="BR124" s="398"/>
      <c r="BS124" s="399"/>
      <c r="BT124" s="402"/>
      <c r="BU124" s="399"/>
      <c r="BV124" s="403"/>
      <c r="BW124" s="404"/>
      <c r="BX124" s="398"/>
      <c r="BY124" s="398"/>
      <c r="BZ124" s="398"/>
      <c r="CA124" s="399"/>
      <c r="CB124" s="405"/>
      <c r="CC124" s="406"/>
      <c r="CD124" s="406"/>
      <c r="CE124" s="398"/>
      <c r="CF124" s="406"/>
      <c r="CG124" s="406"/>
      <c r="CH124" s="406"/>
      <c r="CI124" s="406"/>
      <c r="CJ124" s="406"/>
      <c r="CK124" s="406"/>
      <c r="CL124" s="406"/>
      <c r="CM124" s="399"/>
    </row>
    <row r="125" spans="1:91" x14ac:dyDescent="0.25">
      <c r="A125" s="398"/>
      <c r="B125" s="399"/>
      <c r="C125" s="399"/>
      <c r="D125" s="398"/>
      <c r="E125" s="400"/>
      <c r="F125" s="401"/>
      <c r="G125" s="401"/>
      <c r="H125" s="401"/>
      <c r="I125" s="401"/>
      <c r="J125" s="398"/>
      <c r="K125" s="398"/>
      <c r="L125" s="398"/>
      <c r="Q125" s="398"/>
      <c r="R125" s="398"/>
      <c r="S125" s="398"/>
      <c r="T125" s="398"/>
      <c r="U125" s="398"/>
      <c r="V125" s="400"/>
      <c r="W125" s="400"/>
      <c r="X125" s="399"/>
      <c r="Y125" s="398"/>
      <c r="Z125" s="398"/>
      <c r="AA125" s="398"/>
      <c r="AB125" s="398"/>
      <c r="AC125" s="398"/>
      <c r="AD125" s="399"/>
      <c r="AE125" s="399"/>
      <c r="AF125" s="398"/>
      <c r="AG125" s="407"/>
      <c r="AH125" s="407"/>
      <c r="AI125" s="407"/>
      <c r="AJ125" s="407"/>
      <c r="AK125" s="407"/>
      <c r="AL125" s="398"/>
      <c r="AM125" s="400"/>
      <c r="AN125" s="399"/>
      <c r="AO125" s="399"/>
      <c r="AP125" s="398"/>
      <c r="AQ125" s="398"/>
      <c r="AR125" s="398"/>
      <c r="AS125" s="398"/>
      <c r="AT125" s="398"/>
      <c r="AU125" s="398"/>
      <c r="AV125" s="398"/>
      <c r="AW125" s="398"/>
      <c r="AX125" s="397"/>
      <c r="AY125" s="397"/>
      <c r="AZ125" s="399"/>
      <c r="BA125" s="398"/>
      <c r="BB125" s="398"/>
      <c r="BC125" s="398"/>
      <c r="BD125" s="398"/>
      <c r="BE125" s="398"/>
      <c r="BF125" s="398"/>
      <c r="BG125" s="399"/>
      <c r="BH125" s="399"/>
      <c r="BI125" s="398"/>
      <c r="BJ125" s="398"/>
      <c r="BK125" s="398"/>
      <c r="BL125" s="398"/>
      <c r="BM125" s="398"/>
      <c r="BN125" s="398"/>
      <c r="BO125" s="398"/>
      <c r="BP125" s="398"/>
      <c r="BQ125" s="398"/>
      <c r="BR125" s="398"/>
      <c r="BS125" s="399"/>
      <c r="BT125" s="402"/>
      <c r="BU125" s="399"/>
      <c r="BV125" s="403"/>
      <c r="BW125" s="404"/>
      <c r="BX125" s="398"/>
      <c r="BY125" s="398"/>
      <c r="BZ125" s="398"/>
      <c r="CA125" s="399"/>
      <c r="CB125" s="405"/>
      <c r="CC125" s="406"/>
      <c r="CD125" s="406"/>
      <c r="CE125" s="398"/>
      <c r="CF125" s="406"/>
      <c r="CG125" s="406"/>
      <c r="CH125" s="406"/>
      <c r="CI125" s="406"/>
      <c r="CJ125" s="406"/>
      <c r="CK125" s="406"/>
      <c r="CL125" s="406"/>
      <c r="CM125" s="399"/>
    </row>
    <row r="126" spans="1:91" x14ac:dyDescent="0.25">
      <c r="A126" s="398"/>
      <c r="B126" s="399"/>
      <c r="C126" s="399"/>
      <c r="D126" s="398"/>
      <c r="E126" s="400"/>
      <c r="F126" s="401"/>
      <c r="G126" s="401"/>
      <c r="H126" s="401"/>
      <c r="I126" s="401"/>
      <c r="J126" s="398"/>
      <c r="K126" s="398"/>
      <c r="L126" s="398"/>
      <c r="Q126" s="398"/>
      <c r="R126" s="398"/>
      <c r="S126" s="398"/>
      <c r="T126" s="398"/>
      <c r="U126" s="398"/>
      <c r="V126" s="400"/>
      <c r="W126" s="400"/>
      <c r="X126" s="399"/>
      <c r="Y126" s="398"/>
      <c r="Z126" s="398"/>
      <c r="AA126" s="398"/>
      <c r="AB126" s="398"/>
      <c r="AC126" s="398"/>
      <c r="AD126" s="399"/>
      <c r="AE126" s="399"/>
      <c r="AF126" s="398"/>
      <c r="AG126" s="407"/>
      <c r="AH126" s="407"/>
      <c r="AI126" s="407"/>
      <c r="AJ126" s="407"/>
      <c r="AK126" s="407"/>
      <c r="AL126" s="398"/>
      <c r="AM126" s="400"/>
      <c r="AN126" s="399"/>
      <c r="AO126" s="399"/>
      <c r="AP126" s="398"/>
      <c r="AQ126" s="398"/>
      <c r="AR126" s="398"/>
      <c r="AS126" s="398"/>
      <c r="AT126" s="398"/>
      <c r="AU126" s="398"/>
      <c r="AV126" s="398"/>
      <c r="AW126" s="398"/>
      <c r="AX126" s="397"/>
      <c r="AY126" s="397"/>
      <c r="AZ126" s="399"/>
      <c r="BA126" s="398"/>
      <c r="BB126" s="398"/>
      <c r="BC126" s="398"/>
      <c r="BD126" s="398"/>
      <c r="BE126" s="398"/>
      <c r="BF126" s="398"/>
      <c r="BG126" s="399"/>
      <c r="BH126" s="399"/>
      <c r="BI126" s="398"/>
      <c r="BJ126" s="398"/>
      <c r="BK126" s="398"/>
      <c r="BL126" s="398"/>
      <c r="BM126" s="398"/>
      <c r="BN126" s="398"/>
      <c r="BO126" s="398"/>
      <c r="BP126" s="398"/>
      <c r="BQ126" s="398"/>
      <c r="BR126" s="398"/>
      <c r="BS126" s="399"/>
      <c r="BT126" s="402"/>
      <c r="BU126" s="399"/>
      <c r="BV126" s="403"/>
      <c r="BW126" s="404"/>
      <c r="BX126" s="398"/>
      <c r="BY126" s="398"/>
      <c r="BZ126" s="398"/>
      <c r="CA126" s="399"/>
      <c r="CB126" s="405"/>
      <c r="CC126" s="406"/>
      <c r="CD126" s="406"/>
      <c r="CE126" s="398"/>
      <c r="CF126" s="406"/>
      <c r="CG126" s="406"/>
      <c r="CH126" s="406"/>
      <c r="CI126" s="406"/>
      <c r="CJ126" s="406"/>
      <c r="CK126" s="406"/>
      <c r="CL126" s="406"/>
      <c r="CM126" s="399"/>
    </row>
    <row r="127" spans="1:91" x14ac:dyDescent="0.25">
      <c r="A127" s="398"/>
      <c r="B127" s="399"/>
      <c r="C127" s="399"/>
      <c r="D127" s="398"/>
      <c r="E127" s="400"/>
      <c r="F127" s="401"/>
      <c r="G127" s="401"/>
      <c r="H127" s="401"/>
      <c r="I127" s="401"/>
      <c r="J127" s="398"/>
      <c r="K127" s="398"/>
      <c r="L127" s="398"/>
      <c r="Q127" s="398"/>
      <c r="R127" s="398"/>
      <c r="S127" s="398"/>
      <c r="T127" s="398"/>
      <c r="U127" s="398"/>
      <c r="V127" s="400"/>
      <c r="W127" s="400"/>
      <c r="X127" s="399"/>
      <c r="Y127" s="398"/>
      <c r="Z127" s="398"/>
      <c r="AA127" s="398"/>
      <c r="AB127" s="398"/>
      <c r="AC127" s="398"/>
      <c r="AD127" s="399"/>
      <c r="AE127" s="399"/>
      <c r="AF127" s="398"/>
      <c r="AG127" s="407"/>
      <c r="AH127" s="407"/>
      <c r="AI127" s="407"/>
      <c r="AJ127" s="407"/>
      <c r="AK127" s="407"/>
      <c r="AL127" s="398"/>
      <c r="AM127" s="400"/>
      <c r="AN127" s="399"/>
      <c r="AO127" s="399"/>
      <c r="AP127" s="398"/>
      <c r="AQ127" s="398"/>
      <c r="AR127" s="398"/>
      <c r="AS127" s="398"/>
      <c r="AT127" s="398"/>
      <c r="AU127" s="398"/>
      <c r="AV127" s="398"/>
      <c r="AW127" s="398"/>
      <c r="AX127" s="397"/>
      <c r="AY127" s="397"/>
      <c r="AZ127" s="399"/>
      <c r="BA127" s="398"/>
      <c r="BB127" s="398"/>
      <c r="BC127" s="398"/>
      <c r="BD127" s="398"/>
      <c r="BE127" s="398"/>
      <c r="BF127" s="398"/>
      <c r="BG127" s="399"/>
      <c r="BH127" s="399"/>
      <c r="BI127" s="398"/>
      <c r="BJ127" s="398"/>
      <c r="BK127" s="398"/>
      <c r="BL127" s="398"/>
      <c r="BM127" s="398"/>
      <c r="BN127" s="398"/>
      <c r="BO127" s="398"/>
      <c r="BP127" s="398"/>
      <c r="BQ127" s="398"/>
      <c r="BR127" s="398"/>
      <c r="BS127" s="399"/>
      <c r="BT127" s="402"/>
      <c r="BU127" s="399"/>
      <c r="BV127" s="403"/>
      <c r="BW127" s="404"/>
      <c r="BX127" s="398"/>
      <c r="BY127" s="398"/>
      <c r="BZ127" s="398"/>
      <c r="CA127" s="399"/>
      <c r="CB127" s="405"/>
      <c r="CC127" s="406"/>
      <c r="CD127" s="406"/>
      <c r="CE127" s="398"/>
      <c r="CF127" s="406"/>
      <c r="CG127" s="406"/>
      <c r="CH127" s="406"/>
      <c r="CI127" s="406"/>
      <c r="CJ127" s="406"/>
      <c r="CK127" s="406"/>
      <c r="CL127" s="406"/>
      <c r="CM127" s="399"/>
    </row>
    <row r="128" spans="1:91" x14ac:dyDescent="0.25">
      <c r="A128" s="398"/>
      <c r="B128" s="399"/>
      <c r="C128" s="399"/>
      <c r="D128" s="398"/>
      <c r="E128" s="400"/>
      <c r="F128" s="401"/>
      <c r="G128" s="401"/>
      <c r="H128" s="401"/>
      <c r="I128" s="401"/>
      <c r="J128" s="398"/>
      <c r="K128" s="398"/>
      <c r="L128" s="398"/>
      <c r="Q128" s="398"/>
      <c r="R128" s="398"/>
      <c r="S128" s="398"/>
      <c r="T128" s="398"/>
      <c r="U128" s="398"/>
      <c r="V128" s="400"/>
      <c r="W128" s="400"/>
      <c r="X128" s="399"/>
      <c r="Y128" s="398"/>
      <c r="Z128" s="398"/>
      <c r="AA128" s="398"/>
      <c r="AB128" s="398"/>
      <c r="AC128" s="398"/>
      <c r="AD128" s="399"/>
      <c r="AE128" s="399"/>
      <c r="AF128" s="398"/>
      <c r="AG128" s="407"/>
      <c r="AH128" s="407"/>
      <c r="AI128" s="407"/>
      <c r="AJ128" s="407"/>
      <c r="AK128" s="407"/>
      <c r="AL128" s="398"/>
      <c r="AM128" s="400"/>
      <c r="AN128" s="399"/>
      <c r="AO128" s="399"/>
      <c r="AP128" s="398"/>
      <c r="AQ128" s="398"/>
      <c r="AR128" s="398"/>
      <c r="AS128" s="398"/>
      <c r="AT128" s="398"/>
      <c r="AU128" s="398"/>
      <c r="AV128" s="398"/>
      <c r="AW128" s="398"/>
      <c r="AX128" s="397"/>
      <c r="AY128" s="397"/>
      <c r="AZ128" s="399"/>
      <c r="BA128" s="398"/>
      <c r="BB128" s="398"/>
      <c r="BC128" s="398"/>
      <c r="BD128" s="398"/>
      <c r="BE128" s="398"/>
      <c r="BF128" s="398"/>
      <c r="BG128" s="399"/>
      <c r="BH128" s="399"/>
      <c r="BI128" s="398"/>
      <c r="BJ128" s="398"/>
      <c r="BK128" s="398"/>
      <c r="BL128" s="398"/>
      <c r="BM128" s="398"/>
      <c r="BN128" s="398"/>
      <c r="BO128" s="398"/>
      <c r="BP128" s="398"/>
      <c r="BQ128" s="398"/>
      <c r="BR128" s="398"/>
      <c r="BS128" s="399"/>
      <c r="BT128" s="402"/>
      <c r="BU128" s="399"/>
      <c r="BV128" s="403"/>
      <c r="BW128" s="404"/>
      <c r="BX128" s="398"/>
      <c r="BY128" s="398"/>
      <c r="BZ128" s="398"/>
      <c r="CA128" s="399"/>
      <c r="CB128" s="405"/>
      <c r="CC128" s="406"/>
      <c r="CD128" s="406"/>
      <c r="CE128" s="398"/>
      <c r="CF128" s="406"/>
      <c r="CG128" s="406"/>
      <c r="CH128" s="406"/>
      <c r="CI128" s="406"/>
      <c r="CJ128" s="406"/>
      <c r="CK128" s="406"/>
      <c r="CL128" s="406"/>
      <c r="CM128" s="399"/>
    </row>
    <row r="129" spans="1:91" x14ac:dyDescent="0.25">
      <c r="A129" s="398"/>
      <c r="B129" s="399"/>
      <c r="C129" s="399"/>
      <c r="D129" s="398"/>
      <c r="E129" s="400"/>
      <c r="F129" s="401"/>
      <c r="G129" s="401"/>
      <c r="H129" s="401"/>
      <c r="I129" s="401"/>
      <c r="J129" s="398"/>
      <c r="K129" s="398"/>
      <c r="L129" s="398"/>
      <c r="Q129" s="398"/>
      <c r="R129" s="398"/>
      <c r="S129" s="398"/>
      <c r="T129" s="398"/>
      <c r="U129" s="398"/>
      <c r="V129" s="400"/>
      <c r="W129" s="400"/>
      <c r="X129" s="399"/>
      <c r="Y129" s="398"/>
      <c r="Z129" s="398"/>
      <c r="AA129" s="398"/>
      <c r="AB129" s="398"/>
      <c r="AC129" s="398"/>
      <c r="AD129" s="399"/>
      <c r="AE129" s="399"/>
      <c r="AF129" s="398"/>
      <c r="AG129" s="407"/>
      <c r="AH129" s="407"/>
      <c r="AI129" s="407"/>
      <c r="AJ129" s="407"/>
      <c r="AK129" s="407"/>
      <c r="AL129" s="398"/>
      <c r="AM129" s="400"/>
      <c r="AN129" s="399"/>
      <c r="AO129" s="399"/>
      <c r="AP129" s="398"/>
      <c r="AQ129" s="398"/>
      <c r="AR129" s="398"/>
      <c r="AS129" s="398"/>
      <c r="AT129" s="398"/>
      <c r="AU129" s="398"/>
      <c r="AV129" s="398"/>
      <c r="AW129" s="398"/>
      <c r="AX129" s="397"/>
      <c r="AY129" s="397"/>
      <c r="AZ129" s="399"/>
      <c r="BA129" s="398"/>
      <c r="BB129" s="398"/>
      <c r="BC129" s="398"/>
      <c r="BD129" s="398"/>
      <c r="BE129" s="398"/>
      <c r="BF129" s="398"/>
      <c r="BG129" s="399"/>
      <c r="BH129" s="399"/>
      <c r="BI129" s="398"/>
      <c r="BJ129" s="398"/>
      <c r="BK129" s="398"/>
      <c r="BL129" s="398"/>
      <c r="BM129" s="398"/>
      <c r="BN129" s="398"/>
      <c r="BO129" s="398"/>
      <c r="BP129" s="398"/>
      <c r="BQ129" s="398"/>
      <c r="BR129" s="398"/>
      <c r="BS129" s="399"/>
      <c r="BT129" s="402"/>
      <c r="BU129" s="399"/>
      <c r="BV129" s="403"/>
      <c r="BW129" s="404"/>
      <c r="BX129" s="398"/>
      <c r="BY129" s="398"/>
      <c r="BZ129" s="398"/>
      <c r="CA129" s="399"/>
      <c r="CB129" s="405"/>
      <c r="CC129" s="406"/>
      <c r="CD129" s="406"/>
      <c r="CE129" s="398"/>
      <c r="CF129" s="406"/>
      <c r="CG129" s="406"/>
      <c r="CH129" s="406"/>
      <c r="CI129" s="406"/>
      <c r="CJ129" s="406"/>
      <c r="CK129" s="406"/>
      <c r="CL129" s="406"/>
      <c r="CM129" s="399"/>
    </row>
    <row r="130" spans="1:91" x14ac:dyDescent="0.25">
      <c r="A130" s="398"/>
      <c r="B130" s="399"/>
      <c r="C130" s="399"/>
      <c r="D130" s="398"/>
      <c r="E130" s="400"/>
      <c r="F130" s="401"/>
      <c r="G130" s="401"/>
      <c r="H130" s="401"/>
      <c r="I130" s="401"/>
      <c r="J130" s="398"/>
      <c r="K130" s="398"/>
      <c r="L130" s="398"/>
      <c r="Q130" s="398"/>
      <c r="R130" s="398"/>
      <c r="S130" s="398"/>
      <c r="T130" s="398"/>
      <c r="U130" s="398"/>
      <c r="V130" s="400"/>
      <c r="W130" s="400"/>
      <c r="X130" s="399"/>
      <c r="Y130" s="398"/>
      <c r="Z130" s="398"/>
      <c r="AA130" s="398"/>
      <c r="AB130" s="398"/>
      <c r="AC130" s="398"/>
      <c r="AD130" s="399"/>
      <c r="AE130" s="399"/>
      <c r="AF130" s="398"/>
      <c r="AG130" s="407"/>
      <c r="AH130" s="407"/>
      <c r="AI130" s="407"/>
      <c r="AJ130" s="407"/>
      <c r="AK130" s="407"/>
      <c r="AL130" s="398"/>
      <c r="AM130" s="400"/>
      <c r="AN130" s="399"/>
      <c r="AO130" s="399"/>
      <c r="AP130" s="398"/>
      <c r="AQ130" s="398"/>
      <c r="AR130" s="398"/>
      <c r="AS130" s="398"/>
      <c r="AT130" s="398"/>
      <c r="AU130" s="398"/>
      <c r="AV130" s="398"/>
      <c r="AW130" s="398"/>
      <c r="AX130" s="397"/>
      <c r="AY130" s="397"/>
      <c r="AZ130" s="399"/>
      <c r="BA130" s="398"/>
      <c r="BB130" s="398"/>
      <c r="BC130" s="398"/>
      <c r="BD130" s="398"/>
      <c r="BE130" s="398"/>
      <c r="BF130" s="398"/>
      <c r="BG130" s="399"/>
      <c r="BH130" s="399"/>
      <c r="BI130" s="398"/>
      <c r="BJ130" s="398"/>
      <c r="BK130" s="398"/>
      <c r="BL130" s="398"/>
      <c r="BM130" s="398"/>
      <c r="BN130" s="398"/>
      <c r="BO130" s="398"/>
      <c r="BP130" s="398"/>
      <c r="BQ130" s="398"/>
      <c r="BR130" s="398"/>
      <c r="BS130" s="399"/>
      <c r="BT130" s="402"/>
      <c r="BU130" s="399"/>
      <c r="BV130" s="403"/>
      <c r="BW130" s="404"/>
      <c r="BX130" s="398"/>
      <c r="BY130" s="398"/>
      <c r="BZ130" s="398"/>
      <c r="CA130" s="399"/>
      <c r="CB130" s="405"/>
      <c r="CC130" s="406"/>
      <c r="CD130" s="406"/>
      <c r="CE130" s="398"/>
      <c r="CF130" s="406"/>
      <c r="CG130" s="406"/>
      <c r="CH130" s="406"/>
      <c r="CI130" s="406"/>
      <c r="CJ130" s="406"/>
      <c r="CK130" s="406"/>
      <c r="CL130" s="406"/>
      <c r="CM130" s="399"/>
    </row>
    <row r="131" spans="1:91" x14ac:dyDescent="0.25">
      <c r="A131" s="398"/>
      <c r="B131" s="399"/>
      <c r="C131" s="399"/>
      <c r="D131" s="398"/>
      <c r="E131" s="400"/>
      <c r="F131" s="401"/>
      <c r="G131" s="401"/>
      <c r="H131" s="401"/>
      <c r="I131" s="401"/>
      <c r="J131" s="398"/>
      <c r="K131" s="398"/>
      <c r="L131" s="398"/>
      <c r="Q131" s="398"/>
      <c r="R131" s="398"/>
      <c r="S131" s="398"/>
      <c r="T131" s="398"/>
      <c r="U131" s="398"/>
      <c r="V131" s="400"/>
      <c r="W131" s="400"/>
      <c r="X131" s="399"/>
      <c r="Y131" s="398"/>
      <c r="Z131" s="398"/>
      <c r="AA131" s="398"/>
      <c r="AB131" s="398"/>
      <c r="AC131" s="398"/>
      <c r="AD131" s="399"/>
      <c r="AE131" s="399"/>
      <c r="AF131" s="398"/>
      <c r="AG131" s="407"/>
      <c r="AH131" s="407"/>
      <c r="AI131" s="407"/>
      <c r="AJ131" s="407"/>
      <c r="AK131" s="407"/>
      <c r="AL131" s="398"/>
      <c r="AM131" s="400"/>
      <c r="AN131" s="399"/>
      <c r="AO131" s="399"/>
      <c r="AP131" s="398"/>
      <c r="AQ131" s="398"/>
      <c r="AR131" s="398"/>
      <c r="AS131" s="398"/>
      <c r="AT131" s="398"/>
      <c r="AU131" s="398"/>
      <c r="AV131" s="398"/>
      <c r="AW131" s="398"/>
      <c r="AX131" s="397"/>
      <c r="AY131" s="397"/>
      <c r="AZ131" s="399"/>
      <c r="BA131" s="398"/>
      <c r="BB131" s="398"/>
      <c r="BC131" s="398"/>
      <c r="BD131" s="398"/>
      <c r="BE131" s="398"/>
      <c r="BF131" s="398"/>
      <c r="BG131" s="399"/>
      <c r="BH131" s="399"/>
      <c r="BI131" s="398"/>
      <c r="BJ131" s="398"/>
      <c r="BK131" s="398"/>
      <c r="BL131" s="398"/>
      <c r="BM131" s="398"/>
      <c r="BN131" s="398"/>
      <c r="BO131" s="398"/>
      <c r="BP131" s="398"/>
      <c r="BQ131" s="398"/>
      <c r="BR131" s="398"/>
      <c r="BS131" s="399"/>
      <c r="BT131" s="402"/>
      <c r="BU131" s="399"/>
      <c r="BV131" s="403"/>
      <c r="BW131" s="404"/>
      <c r="BX131" s="398"/>
      <c r="BY131" s="398"/>
      <c r="BZ131" s="398"/>
      <c r="CA131" s="399"/>
      <c r="CB131" s="405"/>
      <c r="CC131" s="406"/>
      <c r="CD131" s="406"/>
      <c r="CE131" s="398"/>
      <c r="CF131" s="406"/>
      <c r="CG131" s="406"/>
      <c r="CH131" s="406"/>
      <c r="CI131" s="406"/>
      <c r="CJ131" s="406"/>
      <c r="CK131" s="406"/>
      <c r="CL131" s="406"/>
      <c r="CM131" s="399"/>
    </row>
    <row r="132" spans="1:91" x14ac:dyDescent="0.25">
      <c r="A132" s="398"/>
      <c r="B132" s="399"/>
      <c r="C132" s="399"/>
      <c r="D132" s="398"/>
      <c r="E132" s="400"/>
      <c r="F132" s="401"/>
      <c r="G132" s="401"/>
      <c r="H132" s="401"/>
      <c r="I132" s="401"/>
      <c r="J132" s="398"/>
      <c r="K132" s="398"/>
      <c r="L132" s="398"/>
      <c r="Q132" s="398"/>
      <c r="R132" s="398"/>
      <c r="S132" s="398"/>
      <c r="T132" s="398"/>
      <c r="U132" s="398"/>
      <c r="V132" s="400"/>
      <c r="W132" s="400"/>
      <c r="X132" s="399"/>
      <c r="Y132" s="398"/>
      <c r="Z132" s="398"/>
      <c r="AA132" s="398"/>
      <c r="AB132" s="398"/>
      <c r="AC132" s="398"/>
      <c r="AD132" s="399"/>
      <c r="AE132" s="399"/>
      <c r="AF132" s="398"/>
      <c r="AG132" s="407"/>
      <c r="AH132" s="407"/>
      <c r="AI132" s="407"/>
      <c r="AJ132" s="407"/>
      <c r="AK132" s="407"/>
      <c r="AL132" s="398"/>
      <c r="AM132" s="400"/>
      <c r="AN132" s="399"/>
      <c r="AO132" s="399"/>
      <c r="AP132" s="398"/>
      <c r="AQ132" s="398"/>
      <c r="AR132" s="398"/>
      <c r="AS132" s="398"/>
      <c r="AT132" s="398"/>
      <c r="AU132" s="398"/>
      <c r="AV132" s="398"/>
      <c r="AW132" s="398"/>
      <c r="AX132" s="397"/>
      <c r="AY132" s="397"/>
      <c r="AZ132" s="399"/>
      <c r="BA132" s="398"/>
      <c r="BB132" s="398"/>
      <c r="BC132" s="398"/>
      <c r="BD132" s="398"/>
      <c r="BE132" s="398"/>
      <c r="BF132" s="398"/>
      <c r="BG132" s="399"/>
      <c r="BH132" s="399"/>
      <c r="BI132" s="398"/>
      <c r="BJ132" s="398"/>
      <c r="BK132" s="398"/>
      <c r="BL132" s="398"/>
      <c r="BM132" s="398"/>
      <c r="BN132" s="398"/>
      <c r="BO132" s="398"/>
      <c r="BP132" s="398"/>
      <c r="BQ132" s="398"/>
      <c r="BR132" s="398"/>
      <c r="BS132" s="399"/>
      <c r="BT132" s="402"/>
      <c r="BU132" s="399"/>
      <c r="BV132" s="403"/>
      <c r="BW132" s="404"/>
      <c r="BX132" s="398"/>
      <c r="BY132" s="398"/>
      <c r="BZ132" s="398"/>
      <c r="CA132" s="399"/>
      <c r="CB132" s="405"/>
      <c r="CC132" s="406"/>
      <c r="CD132" s="406"/>
      <c r="CE132" s="398"/>
      <c r="CF132" s="406"/>
      <c r="CG132" s="406"/>
      <c r="CH132" s="406"/>
      <c r="CI132" s="406"/>
      <c r="CJ132" s="406"/>
      <c r="CK132" s="406"/>
      <c r="CL132" s="406"/>
      <c r="CM132" s="399"/>
    </row>
    <row r="133" spans="1:91" x14ac:dyDescent="0.25">
      <c r="A133" s="398"/>
      <c r="B133" s="399"/>
      <c r="C133" s="399"/>
      <c r="D133" s="398"/>
      <c r="E133" s="400"/>
      <c r="F133" s="401"/>
      <c r="G133" s="401"/>
      <c r="H133" s="401"/>
      <c r="I133" s="401"/>
      <c r="J133" s="398"/>
      <c r="K133" s="398"/>
      <c r="L133" s="398"/>
      <c r="Q133" s="398"/>
      <c r="R133" s="398"/>
      <c r="S133" s="398"/>
      <c r="T133" s="398"/>
      <c r="U133" s="398"/>
      <c r="V133" s="400"/>
      <c r="W133" s="400"/>
      <c r="X133" s="399"/>
      <c r="Y133" s="398"/>
      <c r="Z133" s="398"/>
      <c r="AA133" s="398"/>
      <c r="AB133" s="398"/>
      <c r="AC133" s="398"/>
      <c r="AD133" s="399"/>
      <c r="AE133" s="399"/>
      <c r="AF133" s="398"/>
      <c r="AG133" s="407"/>
      <c r="AH133" s="407"/>
      <c r="AI133" s="407"/>
      <c r="AJ133" s="407"/>
      <c r="AK133" s="407"/>
      <c r="AL133" s="398"/>
      <c r="AM133" s="400"/>
      <c r="AN133" s="399"/>
      <c r="AO133" s="399"/>
      <c r="AP133" s="398"/>
      <c r="AQ133" s="398"/>
      <c r="AR133" s="398"/>
      <c r="AS133" s="398"/>
      <c r="AT133" s="398"/>
      <c r="AU133" s="398"/>
      <c r="AV133" s="398"/>
      <c r="AW133" s="398"/>
      <c r="AX133" s="397"/>
      <c r="AY133" s="397"/>
      <c r="AZ133" s="399"/>
      <c r="BA133" s="398"/>
      <c r="BB133" s="398"/>
      <c r="BC133" s="398"/>
      <c r="BD133" s="398"/>
      <c r="BE133" s="398"/>
      <c r="BF133" s="398"/>
      <c r="BG133" s="399"/>
      <c r="BH133" s="399"/>
      <c r="BI133" s="398"/>
      <c r="BJ133" s="398"/>
      <c r="BK133" s="398"/>
      <c r="BL133" s="398"/>
      <c r="BM133" s="398"/>
      <c r="BN133" s="398"/>
      <c r="BO133" s="398"/>
      <c r="BP133" s="398"/>
      <c r="BQ133" s="398"/>
      <c r="BR133" s="398"/>
      <c r="BS133" s="399"/>
      <c r="BT133" s="402"/>
      <c r="BU133" s="399"/>
      <c r="BV133" s="403"/>
      <c r="BW133" s="404"/>
      <c r="BX133" s="398"/>
      <c r="BY133" s="398"/>
      <c r="BZ133" s="398"/>
      <c r="CA133" s="399"/>
      <c r="CB133" s="405"/>
      <c r="CC133" s="406"/>
      <c r="CD133" s="406"/>
      <c r="CE133" s="398"/>
      <c r="CF133" s="406"/>
      <c r="CG133" s="406"/>
      <c r="CH133" s="406"/>
      <c r="CI133" s="406"/>
      <c r="CJ133" s="406"/>
      <c r="CK133" s="406"/>
      <c r="CL133" s="406"/>
      <c r="CM133" s="399"/>
    </row>
    <row r="134" spans="1:91" x14ac:dyDescent="0.25">
      <c r="A134" s="398"/>
      <c r="B134" s="399"/>
      <c r="C134" s="399"/>
      <c r="D134" s="398"/>
      <c r="E134" s="400"/>
      <c r="F134" s="401"/>
      <c r="G134" s="401"/>
      <c r="H134" s="401"/>
      <c r="I134" s="401"/>
      <c r="J134" s="398"/>
      <c r="K134" s="398"/>
      <c r="L134" s="398"/>
      <c r="Q134" s="398"/>
      <c r="R134" s="398"/>
      <c r="S134" s="398"/>
      <c r="T134" s="398"/>
      <c r="U134" s="398"/>
      <c r="V134" s="400"/>
      <c r="W134" s="400"/>
      <c r="X134" s="399"/>
      <c r="Y134" s="398"/>
      <c r="Z134" s="398"/>
      <c r="AA134" s="398"/>
      <c r="AB134" s="398"/>
      <c r="AC134" s="398"/>
      <c r="AD134" s="399"/>
      <c r="AE134" s="399"/>
      <c r="AF134" s="398"/>
      <c r="AG134" s="407"/>
      <c r="AH134" s="407"/>
      <c r="AI134" s="407"/>
      <c r="AJ134" s="407"/>
      <c r="AK134" s="407"/>
      <c r="AL134" s="398"/>
      <c r="AM134" s="400"/>
      <c r="AN134" s="399"/>
      <c r="AO134" s="399"/>
      <c r="AP134" s="398"/>
      <c r="AQ134" s="398"/>
      <c r="AR134" s="398"/>
      <c r="AS134" s="398"/>
      <c r="AT134" s="398"/>
      <c r="AU134" s="398"/>
      <c r="AV134" s="398"/>
      <c r="AW134" s="398"/>
      <c r="AX134" s="397"/>
      <c r="AY134" s="397"/>
      <c r="AZ134" s="399"/>
      <c r="BA134" s="398"/>
      <c r="BB134" s="398"/>
      <c r="BC134" s="398"/>
      <c r="BD134" s="398"/>
      <c r="BE134" s="398"/>
      <c r="BF134" s="398"/>
      <c r="BG134" s="399"/>
      <c r="BH134" s="399"/>
      <c r="BI134" s="398"/>
      <c r="BJ134" s="398"/>
      <c r="BK134" s="398"/>
      <c r="BL134" s="398"/>
      <c r="BM134" s="398"/>
      <c r="BN134" s="398"/>
      <c r="BO134" s="398"/>
      <c r="BP134" s="398"/>
      <c r="BQ134" s="398"/>
      <c r="BR134" s="398"/>
      <c r="BS134" s="399"/>
      <c r="BT134" s="402"/>
      <c r="BU134" s="399"/>
      <c r="BV134" s="403"/>
      <c r="BW134" s="404"/>
      <c r="BX134" s="398"/>
      <c r="BY134" s="398"/>
      <c r="BZ134" s="398"/>
      <c r="CA134" s="399"/>
      <c r="CB134" s="405"/>
      <c r="CC134" s="406"/>
      <c r="CD134" s="406"/>
      <c r="CE134" s="398"/>
      <c r="CF134" s="406"/>
      <c r="CG134" s="406"/>
      <c r="CH134" s="406"/>
      <c r="CI134" s="406"/>
      <c r="CJ134" s="406"/>
      <c r="CK134" s="406"/>
      <c r="CL134" s="406"/>
      <c r="CM134" s="399"/>
    </row>
    <row r="135" spans="1:91" x14ac:dyDescent="0.25">
      <c r="A135" s="398"/>
      <c r="B135" s="399"/>
      <c r="C135" s="399"/>
      <c r="D135" s="398"/>
      <c r="E135" s="400"/>
      <c r="F135" s="401"/>
      <c r="G135" s="401"/>
      <c r="H135" s="401"/>
      <c r="I135" s="401"/>
      <c r="J135" s="398"/>
      <c r="K135" s="398"/>
      <c r="L135" s="398"/>
      <c r="Q135" s="398"/>
      <c r="R135" s="398"/>
      <c r="S135" s="398"/>
      <c r="T135" s="398"/>
      <c r="U135" s="398"/>
      <c r="V135" s="400"/>
      <c r="W135" s="400"/>
      <c r="X135" s="399"/>
      <c r="Y135" s="398"/>
      <c r="Z135" s="398"/>
      <c r="AA135" s="398"/>
      <c r="AB135" s="398"/>
      <c r="AC135" s="398"/>
      <c r="AD135" s="399"/>
      <c r="AE135" s="399"/>
      <c r="AF135" s="398"/>
      <c r="AG135" s="407"/>
      <c r="AH135" s="407"/>
      <c r="AI135" s="407"/>
      <c r="AJ135" s="407"/>
      <c r="AK135" s="407"/>
      <c r="AL135" s="398"/>
      <c r="AM135" s="400"/>
      <c r="AN135" s="399"/>
      <c r="AO135" s="399"/>
      <c r="AP135" s="398"/>
      <c r="AQ135" s="398"/>
      <c r="AR135" s="398"/>
      <c r="AS135" s="398"/>
      <c r="AT135" s="398"/>
      <c r="AU135" s="398"/>
      <c r="AV135" s="398"/>
      <c r="AW135" s="398"/>
      <c r="AX135" s="397"/>
      <c r="AY135" s="397"/>
      <c r="AZ135" s="399"/>
      <c r="BA135" s="398"/>
      <c r="BB135" s="398"/>
      <c r="BC135" s="398"/>
      <c r="BD135" s="398"/>
      <c r="BE135" s="398"/>
      <c r="BF135" s="398"/>
      <c r="BG135" s="399"/>
      <c r="BH135" s="399"/>
      <c r="BI135" s="398"/>
      <c r="BJ135" s="398"/>
      <c r="BK135" s="398"/>
      <c r="BL135" s="398"/>
      <c r="BM135" s="398"/>
      <c r="BN135" s="398"/>
      <c r="BO135" s="398"/>
      <c r="BP135" s="398"/>
      <c r="BQ135" s="398"/>
      <c r="BR135" s="398"/>
      <c r="BS135" s="399"/>
      <c r="BT135" s="402"/>
      <c r="BU135" s="399"/>
      <c r="BV135" s="403"/>
      <c r="BW135" s="404"/>
      <c r="BX135" s="398"/>
      <c r="BY135" s="398"/>
      <c r="BZ135" s="398"/>
      <c r="CA135" s="399"/>
      <c r="CB135" s="405"/>
      <c r="CC135" s="406"/>
      <c r="CD135" s="406"/>
      <c r="CE135" s="398"/>
      <c r="CF135" s="406"/>
      <c r="CG135" s="406"/>
      <c r="CH135" s="406"/>
      <c r="CI135" s="406"/>
      <c r="CJ135" s="406"/>
      <c r="CK135" s="406"/>
      <c r="CL135" s="406"/>
      <c r="CM135" s="399"/>
    </row>
    <row r="136" spans="1:91" x14ac:dyDescent="0.25">
      <c r="A136" s="398"/>
      <c r="B136" s="399"/>
      <c r="C136" s="399"/>
      <c r="D136" s="398"/>
      <c r="E136" s="400"/>
      <c r="F136" s="401"/>
      <c r="G136" s="401"/>
      <c r="H136" s="401"/>
      <c r="I136" s="401"/>
      <c r="J136" s="398"/>
      <c r="K136" s="398"/>
      <c r="L136" s="398"/>
      <c r="Q136" s="398"/>
      <c r="R136" s="398"/>
      <c r="S136" s="398"/>
      <c r="T136" s="398"/>
      <c r="U136" s="398"/>
      <c r="V136" s="400"/>
      <c r="W136" s="400"/>
      <c r="X136" s="399"/>
      <c r="Y136" s="398"/>
      <c r="Z136" s="398"/>
      <c r="AA136" s="398"/>
      <c r="AB136" s="398"/>
      <c r="AC136" s="398"/>
      <c r="AD136" s="399"/>
      <c r="AE136" s="399"/>
      <c r="AF136" s="398"/>
      <c r="AG136" s="407"/>
      <c r="AH136" s="407"/>
      <c r="AI136" s="407"/>
      <c r="AJ136" s="407"/>
      <c r="AK136" s="407"/>
      <c r="AL136" s="398"/>
      <c r="AM136" s="400"/>
      <c r="AN136" s="399"/>
      <c r="AO136" s="399"/>
      <c r="AP136" s="398"/>
      <c r="AQ136" s="398"/>
      <c r="AR136" s="398"/>
      <c r="AS136" s="398"/>
      <c r="AT136" s="398"/>
      <c r="AU136" s="398"/>
      <c r="AV136" s="398"/>
      <c r="AW136" s="398"/>
      <c r="AX136" s="397"/>
      <c r="AY136" s="397"/>
      <c r="AZ136" s="399"/>
      <c r="BA136" s="398"/>
      <c r="BB136" s="398"/>
      <c r="BC136" s="398"/>
      <c r="BD136" s="398"/>
      <c r="BE136" s="398"/>
      <c r="BF136" s="398"/>
      <c r="BG136" s="399"/>
      <c r="BH136" s="399"/>
      <c r="BI136" s="398"/>
      <c r="BJ136" s="398"/>
      <c r="BK136" s="398"/>
      <c r="BL136" s="398"/>
      <c r="BM136" s="398"/>
      <c r="BN136" s="398"/>
      <c r="BO136" s="398"/>
      <c r="BP136" s="398"/>
      <c r="BQ136" s="398"/>
      <c r="BR136" s="398"/>
      <c r="BS136" s="399"/>
      <c r="BT136" s="402"/>
      <c r="BU136" s="399"/>
      <c r="BV136" s="403"/>
      <c r="BW136" s="404"/>
      <c r="BX136" s="398"/>
      <c r="BY136" s="398"/>
      <c r="BZ136" s="398"/>
      <c r="CA136" s="399"/>
      <c r="CB136" s="405"/>
      <c r="CC136" s="406"/>
      <c r="CD136" s="406"/>
      <c r="CE136" s="398"/>
      <c r="CF136" s="406"/>
      <c r="CG136" s="406"/>
      <c r="CH136" s="406"/>
      <c r="CI136" s="406"/>
      <c r="CJ136" s="406"/>
      <c r="CK136" s="406"/>
      <c r="CL136" s="406"/>
      <c r="CM136" s="399"/>
    </row>
    <row r="137" spans="1:91" x14ac:dyDescent="0.25">
      <c r="A137" s="398"/>
      <c r="B137" s="399"/>
      <c r="C137" s="399"/>
      <c r="D137" s="398"/>
      <c r="E137" s="400"/>
      <c r="F137" s="401"/>
      <c r="G137" s="401"/>
      <c r="H137" s="401"/>
      <c r="I137" s="401"/>
      <c r="J137" s="398"/>
      <c r="K137" s="398"/>
      <c r="L137" s="398"/>
      <c r="Q137" s="398"/>
      <c r="R137" s="398"/>
      <c r="S137" s="398"/>
      <c r="T137" s="398"/>
      <c r="U137" s="398"/>
      <c r="V137" s="400"/>
      <c r="W137" s="400"/>
      <c r="X137" s="399"/>
      <c r="Y137" s="398"/>
      <c r="Z137" s="398"/>
      <c r="AA137" s="398"/>
      <c r="AB137" s="398"/>
      <c r="AC137" s="398"/>
      <c r="AD137" s="399"/>
      <c r="AE137" s="399"/>
      <c r="AF137" s="398"/>
      <c r="AG137" s="407"/>
      <c r="AH137" s="407"/>
      <c r="AI137" s="407"/>
      <c r="AJ137" s="407"/>
      <c r="AK137" s="407"/>
      <c r="AL137" s="398"/>
      <c r="AM137" s="400"/>
      <c r="AN137" s="399"/>
      <c r="AO137" s="399"/>
      <c r="AP137" s="398"/>
      <c r="AQ137" s="398"/>
      <c r="AR137" s="398"/>
      <c r="AS137" s="398"/>
      <c r="AT137" s="398"/>
      <c r="AU137" s="398"/>
      <c r="AV137" s="398"/>
      <c r="AW137" s="398"/>
      <c r="AX137" s="397"/>
      <c r="AY137" s="397"/>
      <c r="AZ137" s="399"/>
      <c r="BA137" s="398"/>
      <c r="BB137" s="398"/>
      <c r="BC137" s="398"/>
      <c r="BD137" s="398"/>
      <c r="BE137" s="398"/>
      <c r="BF137" s="398"/>
      <c r="BG137" s="399"/>
      <c r="BH137" s="399"/>
      <c r="BI137" s="398"/>
      <c r="BJ137" s="398"/>
      <c r="BK137" s="398"/>
      <c r="BL137" s="398"/>
      <c r="BM137" s="398"/>
      <c r="BN137" s="398"/>
      <c r="BO137" s="398"/>
      <c r="BP137" s="398"/>
      <c r="BQ137" s="398"/>
      <c r="BR137" s="398"/>
      <c r="BS137" s="399"/>
      <c r="BT137" s="402"/>
      <c r="BU137" s="399"/>
      <c r="BV137" s="403"/>
      <c r="BW137" s="404"/>
      <c r="BX137" s="398"/>
      <c r="BY137" s="398"/>
      <c r="BZ137" s="398"/>
      <c r="CA137" s="399"/>
      <c r="CB137" s="405"/>
      <c r="CC137" s="406"/>
      <c r="CD137" s="406"/>
      <c r="CE137" s="398"/>
      <c r="CF137" s="406"/>
      <c r="CG137" s="406"/>
      <c r="CH137" s="406"/>
      <c r="CI137" s="406"/>
      <c r="CJ137" s="406"/>
      <c r="CK137" s="406"/>
      <c r="CL137" s="406"/>
      <c r="CM137" s="399"/>
    </row>
    <row r="138" spans="1:91" x14ac:dyDescent="0.25">
      <c r="A138" s="398"/>
      <c r="B138" s="399"/>
      <c r="C138" s="399"/>
      <c r="D138" s="398"/>
      <c r="E138" s="400"/>
      <c r="F138" s="401"/>
      <c r="G138" s="401"/>
      <c r="H138" s="401"/>
      <c r="I138" s="401"/>
      <c r="J138" s="398"/>
      <c r="K138" s="398"/>
      <c r="L138" s="398"/>
      <c r="Q138" s="398"/>
      <c r="R138" s="398"/>
      <c r="S138" s="398"/>
      <c r="T138" s="398"/>
      <c r="U138" s="398"/>
      <c r="V138" s="400"/>
      <c r="W138" s="400"/>
      <c r="X138" s="399"/>
      <c r="Y138" s="398"/>
      <c r="Z138" s="398"/>
      <c r="AA138" s="398"/>
      <c r="AB138" s="398"/>
      <c r="AC138" s="398"/>
      <c r="AD138" s="399"/>
      <c r="AE138" s="399"/>
      <c r="AF138" s="398"/>
      <c r="AG138" s="407"/>
      <c r="AH138" s="407"/>
      <c r="AI138" s="407"/>
      <c r="AJ138" s="407"/>
      <c r="AK138" s="407"/>
      <c r="AL138" s="398"/>
      <c r="AM138" s="400"/>
      <c r="AN138" s="399"/>
      <c r="AO138" s="399"/>
      <c r="AP138" s="398"/>
      <c r="AQ138" s="398"/>
      <c r="AR138" s="398"/>
      <c r="AS138" s="398"/>
      <c r="AT138" s="398"/>
      <c r="AU138" s="398"/>
      <c r="AV138" s="398"/>
      <c r="AW138" s="398"/>
      <c r="AX138" s="397"/>
      <c r="AY138" s="397"/>
      <c r="AZ138" s="399"/>
      <c r="BA138" s="398"/>
      <c r="BB138" s="398"/>
      <c r="BC138" s="398"/>
      <c r="BD138" s="398"/>
      <c r="BE138" s="398"/>
      <c r="BF138" s="398"/>
      <c r="BG138" s="399"/>
      <c r="BH138" s="399"/>
      <c r="BI138" s="398"/>
      <c r="BJ138" s="398"/>
      <c r="BK138" s="398"/>
      <c r="BL138" s="398"/>
      <c r="BM138" s="398"/>
      <c r="BN138" s="398"/>
      <c r="BO138" s="398"/>
      <c r="BP138" s="398"/>
      <c r="BQ138" s="398"/>
      <c r="BR138" s="398"/>
      <c r="BS138" s="399"/>
      <c r="BT138" s="402"/>
      <c r="BU138" s="399"/>
      <c r="BV138" s="403"/>
      <c r="BW138" s="404"/>
      <c r="BX138" s="398"/>
      <c r="BY138" s="398"/>
      <c r="BZ138" s="398"/>
      <c r="CA138" s="399"/>
      <c r="CB138" s="405"/>
      <c r="CC138" s="406"/>
      <c r="CD138" s="406"/>
      <c r="CE138" s="398"/>
      <c r="CF138" s="406"/>
      <c r="CG138" s="406"/>
      <c r="CH138" s="406"/>
      <c r="CI138" s="406"/>
      <c r="CJ138" s="406"/>
      <c r="CK138" s="406"/>
      <c r="CL138" s="406"/>
      <c r="CM138" s="399"/>
    </row>
    <row r="139" spans="1:91" x14ac:dyDescent="0.25">
      <c r="A139" s="398"/>
      <c r="B139" s="399"/>
      <c r="C139" s="399"/>
      <c r="D139" s="398"/>
      <c r="E139" s="400"/>
      <c r="F139" s="401"/>
      <c r="G139" s="401"/>
      <c r="H139" s="401"/>
      <c r="I139" s="401"/>
      <c r="J139" s="398"/>
      <c r="K139" s="398"/>
      <c r="L139" s="398"/>
      <c r="Q139" s="398"/>
      <c r="R139" s="398"/>
      <c r="S139" s="398"/>
      <c r="T139" s="398"/>
      <c r="U139" s="398"/>
      <c r="V139" s="400"/>
      <c r="W139" s="400"/>
      <c r="X139" s="399"/>
      <c r="Y139" s="398"/>
      <c r="Z139" s="398"/>
      <c r="AA139" s="398"/>
      <c r="AB139" s="398"/>
      <c r="AC139" s="398"/>
      <c r="AD139" s="399"/>
      <c r="AE139" s="399"/>
      <c r="AF139" s="398"/>
      <c r="AG139" s="407"/>
      <c r="AH139" s="407"/>
      <c r="AI139" s="407"/>
      <c r="AJ139" s="407"/>
      <c r="AK139" s="407"/>
      <c r="AL139" s="398"/>
      <c r="AM139" s="400"/>
      <c r="AN139" s="399"/>
      <c r="AO139" s="399"/>
      <c r="AP139" s="398"/>
      <c r="AQ139" s="398"/>
      <c r="AR139" s="398"/>
      <c r="AS139" s="398"/>
      <c r="AT139" s="398"/>
      <c r="AU139" s="398"/>
      <c r="AV139" s="398"/>
      <c r="AW139" s="398"/>
      <c r="AX139" s="397"/>
      <c r="AY139" s="397"/>
      <c r="AZ139" s="399"/>
      <c r="BA139" s="398"/>
      <c r="BB139" s="398"/>
      <c r="BC139" s="398"/>
      <c r="BD139" s="398"/>
      <c r="BE139" s="398"/>
      <c r="BF139" s="398"/>
      <c r="BG139" s="399"/>
      <c r="BH139" s="399"/>
      <c r="BI139" s="398"/>
      <c r="BJ139" s="398"/>
      <c r="BK139" s="398"/>
      <c r="BL139" s="398"/>
      <c r="BM139" s="398"/>
      <c r="BN139" s="398"/>
      <c r="BO139" s="398"/>
      <c r="BP139" s="398"/>
      <c r="BQ139" s="398"/>
      <c r="BR139" s="398"/>
      <c r="BS139" s="399"/>
      <c r="BT139" s="402"/>
      <c r="BU139" s="399"/>
      <c r="BV139" s="403"/>
      <c r="BW139" s="404"/>
      <c r="BX139" s="398"/>
      <c r="BY139" s="398"/>
      <c r="BZ139" s="398"/>
      <c r="CA139" s="399"/>
      <c r="CB139" s="405"/>
      <c r="CC139" s="406"/>
      <c r="CD139" s="406"/>
      <c r="CE139" s="398"/>
      <c r="CF139" s="406"/>
      <c r="CG139" s="406"/>
      <c r="CH139" s="406"/>
      <c r="CI139" s="406"/>
      <c r="CJ139" s="406"/>
      <c r="CK139" s="406"/>
      <c r="CL139" s="406"/>
      <c r="CM139" s="399"/>
    </row>
    <row r="140" spans="1:91" x14ac:dyDescent="0.25">
      <c r="A140" s="398"/>
      <c r="B140" s="399"/>
      <c r="C140" s="399"/>
      <c r="D140" s="398"/>
      <c r="E140" s="400"/>
      <c r="F140" s="401"/>
      <c r="G140" s="401"/>
      <c r="H140" s="401"/>
      <c r="I140" s="401"/>
      <c r="J140" s="398"/>
      <c r="K140" s="398"/>
      <c r="L140" s="398"/>
      <c r="Q140" s="398"/>
      <c r="R140" s="398"/>
      <c r="S140" s="398"/>
      <c r="T140" s="398"/>
      <c r="U140" s="398"/>
      <c r="V140" s="400"/>
      <c r="W140" s="400"/>
      <c r="X140" s="399"/>
      <c r="Y140" s="398"/>
      <c r="Z140" s="398"/>
      <c r="AA140" s="398"/>
      <c r="AB140" s="398"/>
      <c r="AC140" s="398"/>
      <c r="AD140" s="399"/>
      <c r="AE140" s="399"/>
      <c r="AF140" s="398"/>
      <c r="AG140" s="407"/>
      <c r="AH140" s="407"/>
      <c r="AI140" s="407"/>
      <c r="AJ140" s="407"/>
      <c r="AK140" s="407"/>
      <c r="AL140" s="398"/>
      <c r="AM140" s="400"/>
      <c r="AN140" s="399"/>
      <c r="AO140" s="399"/>
      <c r="AP140" s="398"/>
      <c r="AQ140" s="398"/>
      <c r="AR140" s="398"/>
      <c r="AS140" s="398"/>
      <c r="AT140" s="398"/>
      <c r="AU140" s="398"/>
      <c r="AV140" s="398"/>
      <c r="AW140" s="398"/>
      <c r="AX140" s="397"/>
      <c r="AY140" s="397"/>
      <c r="AZ140" s="399"/>
      <c r="BA140" s="398"/>
      <c r="BB140" s="398"/>
      <c r="BC140" s="398"/>
      <c r="BD140" s="398"/>
      <c r="BE140" s="398"/>
      <c r="BF140" s="398"/>
      <c r="BG140" s="399"/>
      <c r="BH140" s="399"/>
      <c r="BI140" s="398"/>
      <c r="BJ140" s="398"/>
      <c r="BK140" s="398"/>
      <c r="BL140" s="398"/>
      <c r="BM140" s="398"/>
      <c r="BN140" s="398"/>
      <c r="BO140" s="398"/>
      <c r="BP140" s="398"/>
      <c r="BQ140" s="398"/>
      <c r="BR140" s="398"/>
      <c r="BS140" s="399"/>
      <c r="BT140" s="402"/>
      <c r="BU140" s="399"/>
      <c r="BV140" s="403"/>
      <c r="BW140" s="404"/>
      <c r="BX140" s="398"/>
      <c r="BY140" s="398"/>
      <c r="BZ140" s="398"/>
      <c r="CA140" s="399"/>
      <c r="CB140" s="405"/>
      <c r="CC140" s="406"/>
      <c r="CD140" s="406"/>
      <c r="CE140" s="398"/>
      <c r="CF140" s="406"/>
      <c r="CG140" s="406"/>
      <c r="CH140" s="406"/>
      <c r="CI140" s="406"/>
      <c r="CJ140" s="406"/>
      <c r="CK140" s="406"/>
      <c r="CL140" s="406"/>
      <c r="CM140" s="399"/>
    </row>
    <row r="141" spans="1:91" x14ac:dyDescent="0.25">
      <c r="A141" s="398"/>
      <c r="B141" s="399"/>
      <c r="C141" s="399"/>
      <c r="D141" s="398"/>
      <c r="E141" s="400"/>
      <c r="F141" s="401"/>
      <c r="G141" s="401"/>
      <c r="H141" s="401"/>
      <c r="I141" s="401"/>
      <c r="J141" s="398"/>
      <c r="K141" s="398"/>
      <c r="L141" s="398"/>
      <c r="Q141" s="398"/>
      <c r="R141" s="398"/>
      <c r="S141" s="398"/>
      <c r="T141" s="398"/>
      <c r="U141" s="398"/>
      <c r="V141" s="400"/>
      <c r="W141" s="400"/>
      <c r="X141" s="399"/>
      <c r="Y141" s="398"/>
      <c r="Z141" s="398"/>
      <c r="AA141" s="398"/>
      <c r="AB141" s="398"/>
      <c r="AC141" s="398"/>
      <c r="AD141" s="399"/>
      <c r="AE141" s="399"/>
      <c r="AF141" s="398"/>
      <c r="AG141" s="407"/>
      <c r="AH141" s="407"/>
      <c r="AI141" s="407"/>
      <c r="AJ141" s="407"/>
      <c r="AK141" s="407"/>
      <c r="AL141" s="398"/>
      <c r="AM141" s="400"/>
      <c r="AN141" s="399"/>
      <c r="AO141" s="399"/>
      <c r="AP141" s="398"/>
      <c r="AQ141" s="398"/>
      <c r="AR141" s="398"/>
      <c r="AS141" s="398"/>
      <c r="AT141" s="398"/>
      <c r="AU141" s="398"/>
      <c r="AV141" s="398"/>
      <c r="AW141" s="398"/>
      <c r="AX141" s="397"/>
      <c r="AY141" s="397"/>
      <c r="AZ141" s="399"/>
      <c r="BA141" s="398"/>
      <c r="BB141" s="398"/>
      <c r="BC141" s="398"/>
      <c r="BD141" s="398"/>
      <c r="BE141" s="398"/>
      <c r="BF141" s="398"/>
      <c r="BG141" s="399"/>
      <c r="BH141" s="399"/>
      <c r="BI141" s="398"/>
      <c r="BJ141" s="398"/>
      <c r="BK141" s="398"/>
      <c r="BL141" s="398"/>
      <c r="BM141" s="398"/>
      <c r="BN141" s="398"/>
      <c r="BO141" s="398"/>
      <c r="BP141" s="398"/>
      <c r="BQ141" s="398"/>
      <c r="BR141" s="398"/>
      <c r="BS141" s="399"/>
      <c r="BT141" s="402"/>
      <c r="BU141" s="399"/>
      <c r="BV141" s="403"/>
      <c r="BW141" s="404"/>
      <c r="BX141" s="398"/>
      <c r="BY141" s="398"/>
      <c r="BZ141" s="398"/>
      <c r="CA141" s="399"/>
      <c r="CB141" s="405"/>
      <c r="CC141" s="406"/>
      <c r="CD141" s="406"/>
      <c r="CE141" s="398"/>
      <c r="CF141" s="406"/>
      <c r="CG141" s="406"/>
      <c r="CH141" s="406"/>
      <c r="CI141" s="406"/>
      <c r="CJ141" s="406"/>
      <c r="CK141" s="406"/>
      <c r="CL141" s="406"/>
      <c r="CM141" s="399"/>
    </row>
    <row r="142" spans="1:91" x14ac:dyDescent="0.25">
      <c r="A142" s="398"/>
      <c r="B142" s="399"/>
      <c r="C142" s="399"/>
      <c r="D142" s="398"/>
      <c r="E142" s="400"/>
      <c r="F142" s="401"/>
      <c r="G142" s="401"/>
      <c r="H142" s="401"/>
      <c r="I142" s="401"/>
      <c r="J142" s="398"/>
      <c r="K142" s="398"/>
      <c r="L142" s="398"/>
      <c r="Q142" s="398"/>
      <c r="R142" s="398"/>
      <c r="S142" s="398"/>
      <c r="T142" s="398"/>
      <c r="U142" s="398"/>
      <c r="V142" s="400"/>
      <c r="W142" s="400"/>
      <c r="X142" s="399"/>
      <c r="Y142" s="398"/>
      <c r="Z142" s="398"/>
      <c r="AA142" s="398"/>
      <c r="AB142" s="398"/>
      <c r="AC142" s="398"/>
      <c r="AD142" s="399"/>
      <c r="AE142" s="399"/>
      <c r="AF142" s="398"/>
      <c r="AG142" s="407"/>
      <c r="AH142" s="407"/>
      <c r="AI142" s="407"/>
      <c r="AJ142" s="407"/>
      <c r="AK142" s="407"/>
      <c r="AL142" s="398"/>
      <c r="AM142" s="400"/>
      <c r="AN142" s="399"/>
      <c r="AO142" s="399"/>
      <c r="AP142" s="398"/>
      <c r="AQ142" s="398"/>
      <c r="AR142" s="398"/>
      <c r="AS142" s="398"/>
      <c r="AT142" s="398"/>
      <c r="AU142" s="398"/>
      <c r="AV142" s="398"/>
      <c r="AW142" s="398"/>
      <c r="AX142" s="397"/>
      <c r="AY142" s="397"/>
      <c r="AZ142" s="399"/>
      <c r="BA142" s="398"/>
      <c r="BB142" s="398"/>
      <c r="BC142" s="398"/>
      <c r="BD142" s="398"/>
      <c r="BE142" s="398"/>
      <c r="BF142" s="398"/>
      <c r="BG142" s="399"/>
      <c r="BH142" s="399"/>
      <c r="BI142" s="398"/>
      <c r="BJ142" s="398"/>
      <c r="BK142" s="398"/>
      <c r="BL142" s="398"/>
      <c r="BM142" s="398"/>
      <c r="BN142" s="398"/>
      <c r="BO142" s="398"/>
      <c r="BP142" s="398"/>
      <c r="BQ142" s="398"/>
      <c r="BR142" s="398"/>
      <c r="BS142" s="399"/>
      <c r="BT142" s="402"/>
      <c r="BU142" s="399"/>
      <c r="BV142" s="403"/>
      <c r="BW142" s="404"/>
      <c r="BX142" s="398"/>
      <c r="BY142" s="398"/>
      <c r="BZ142" s="398"/>
      <c r="CA142" s="399"/>
      <c r="CB142" s="405"/>
      <c r="CC142" s="406"/>
      <c r="CD142" s="406"/>
      <c r="CE142" s="398"/>
      <c r="CF142" s="406"/>
      <c r="CG142" s="406"/>
      <c r="CH142" s="406"/>
      <c r="CI142" s="406"/>
      <c r="CJ142" s="406"/>
      <c r="CK142" s="406"/>
      <c r="CL142" s="406"/>
      <c r="CM142" s="399"/>
    </row>
    <row r="143" spans="1:91" x14ac:dyDescent="0.25">
      <c r="A143" s="398"/>
      <c r="B143" s="399"/>
      <c r="C143" s="399"/>
      <c r="D143" s="398"/>
      <c r="E143" s="400"/>
      <c r="F143" s="401"/>
      <c r="G143" s="401"/>
      <c r="H143" s="401"/>
      <c r="I143" s="401"/>
      <c r="J143" s="398"/>
      <c r="K143" s="398"/>
      <c r="L143" s="398"/>
      <c r="Q143" s="398"/>
      <c r="R143" s="398"/>
      <c r="S143" s="398"/>
      <c r="T143" s="398"/>
      <c r="U143" s="398"/>
      <c r="V143" s="400"/>
      <c r="W143" s="400"/>
      <c r="X143" s="399"/>
      <c r="Y143" s="398"/>
      <c r="Z143" s="398"/>
      <c r="AA143" s="398"/>
      <c r="AB143" s="398"/>
      <c r="AC143" s="398"/>
      <c r="AD143" s="399"/>
      <c r="AE143" s="399"/>
      <c r="AF143" s="398"/>
      <c r="AG143" s="407"/>
      <c r="AH143" s="407"/>
      <c r="AI143" s="407"/>
      <c r="AJ143" s="407"/>
      <c r="AK143" s="407"/>
      <c r="AL143" s="398"/>
      <c r="AM143" s="400"/>
      <c r="AN143" s="399"/>
      <c r="AO143" s="399"/>
      <c r="AP143" s="398"/>
      <c r="AQ143" s="398"/>
      <c r="AR143" s="398"/>
      <c r="AS143" s="398"/>
      <c r="AT143" s="398"/>
      <c r="AU143" s="398"/>
      <c r="AV143" s="398"/>
      <c r="AW143" s="398"/>
      <c r="AX143" s="397"/>
      <c r="AY143" s="397"/>
      <c r="AZ143" s="399"/>
      <c r="BA143" s="398"/>
      <c r="BB143" s="398"/>
      <c r="BC143" s="398"/>
      <c r="BD143" s="398"/>
      <c r="BE143" s="398"/>
      <c r="BF143" s="398"/>
      <c r="BG143" s="399"/>
      <c r="BH143" s="399"/>
      <c r="BI143" s="398"/>
      <c r="BJ143" s="398"/>
      <c r="BK143" s="398"/>
      <c r="BL143" s="398"/>
      <c r="BM143" s="398"/>
      <c r="BN143" s="398"/>
      <c r="BO143" s="398"/>
      <c r="BP143" s="398"/>
      <c r="BQ143" s="398"/>
      <c r="BR143" s="398"/>
      <c r="BS143" s="399"/>
      <c r="BT143" s="402"/>
      <c r="BU143" s="399"/>
      <c r="BV143" s="403"/>
      <c r="BW143" s="404"/>
      <c r="BX143" s="398"/>
      <c r="BY143" s="398"/>
      <c r="BZ143" s="398"/>
      <c r="CA143" s="399"/>
      <c r="CB143" s="405"/>
      <c r="CC143" s="406"/>
      <c r="CD143" s="406"/>
      <c r="CE143" s="398"/>
      <c r="CF143" s="406"/>
      <c r="CG143" s="406"/>
      <c r="CH143" s="406"/>
      <c r="CI143" s="406"/>
      <c r="CJ143" s="406"/>
      <c r="CK143" s="406"/>
      <c r="CL143" s="406"/>
      <c r="CM143" s="399"/>
    </row>
    <row r="144" spans="1:91" x14ac:dyDescent="0.25">
      <c r="A144" s="398"/>
      <c r="B144" s="399"/>
      <c r="C144" s="399"/>
      <c r="D144" s="398"/>
      <c r="E144" s="400"/>
      <c r="F144" s="401"/>
      <c r="G144" s="401"/>
      <c r="H144" s="401"/>
      <c r="I144" s="401"/>
      <c r="J144" s="398"/>
      <c r="K144" s="398"/>
      <c r="L144" s="398"/>
      <c r="Q144" s="398"/>
      <c r="R144" s="398"/>
      <c r="S144" s="398"/>
      <c r="T144" s="398"/>
      <c r="U144" s="398"/>
      <c r="V144" s="400"/>
      <c r="W144" s="400"/>
      <c r="X144" s="399"/>
      <c r="Y144" s="398"/>
      <c r="Z144" s="398"/>
      <c r="AA144" s="398"/>
      <c r="AB144" s="398"/>
      <c r="AC144" s="398"/>
      <c r="AD144" s="399"/>
      <c r="AE144" s="399"/>
      <c r="AF144" s="398"/>
      <c r="AG144" s="407"/>
      <c r="AH144" s="407"/>
      <c r="AI144" s="407"/>
      <c r="AJ144" s="407"/>
      <c r="AK144" s="407"/>
      <c r="AL144" s="398"/>
      <c r="AM144" s="400"/>
      <c r="AN144" s="399"/>
      <c r="AO144" s="399"/>
      <c r="AP144" s="398"/>
      <c r="AQ144" s="398"/>
      <c r="AR144" s="398"/>
      <c r="AS144" s="398"/>
      <c r="AT144" s="398"/>
      <c r="AU144" s="398"/>
      <c r="AV144" s="398"/>
      <c r="AW144" s="398"/>
      <c r="AX144" s="397"/>
      <c r="AY144" s="397"/>
      <c r="AZ144" s="399"/>
      <c r="BA144" s="398"/>
      <c r="BB144" s="398"/>
      <c r="BC144" s="398"/>
      <c r="BD144" s="398"/>
      <c r="BE144" s="398"/>
      <c r="BF144" s="398"/>
      <c r="BG144" s="399"/>
      <c r="BH144" s="399"/>
      <c r="BI144" s="398"/>
      <c r="BJ144" s="398"/>
      <c r="BK144" s="398"/>
      <c r="BL144" s="398"/>
      <c r="BM144" s="398"/>
      <c r="BN144" s="398"/>
      <c r="BO144" s="398"/>
      <c r="BP144" s="398"/>
      <c r="BQ144" s="398"/>
      <c r="BR144" s="398"/>
      <c r="BS144" s="399"/>
      <c r="BT144" s="402"/>
      <c r="BU144" s="399"/>
      <c r="BV144" s="403"/>
      <c r="BW144" s="404"/>
      <c r="BX144" s="398"/>
      <c r="BY144" s="398"/>
      <c r="BZ144" s="398"/>
      <c r="CA144" s="399"/>
      <c r="CB144" s="405"/>
      <c r="CC144" s="406"/>
      <c r="CD144" s="406"/>
      <c r="CE144" s="398"/>
      <c r="CF144" s="406"/>
      <c r="CG144" s="406"/>
      <c r="CH144" s="406"/>
      <c r="CI144" s="406"/>
      <c r="CJ144" s="406"/>
      <c r="CK144" s="406"/>
      <c r="CL144" s="406"/>
      <c r="CM144" s="399"/>
    </row>
    <row r="145" spans="1:91" x14ac:dyDescent="0.25">
      <c r="A145" s="398"/>
      <c r="B145" s="399"/>
      <c r="C145" s="399"/>
      <c r="D145" s="398"/>
      <c r="E145" s="400"/>
      <c r="F145" s="401"/>
      <c r="G145" s="401"/>
      <c r="H145" s="401"/>
      <c r="I145" s="401"/>
      <c r="J145" s="398"/>
      <c r="K145" s="398"/>
      <c r="L145" s="398"/>
      <c r="Q145" s="398"/>
      <c r="R145" s="398"/>
      <c r="S145" s="398"/>
      <c r="T145" s="398"/>
      <c r="U145" s="398"/>
      <c r="V145" s="400"/>
      <c r="W145" s="400"/>
      <c r="X145" s="399"/>
      <c r="Y145" s="398"/>
      <c r="Z145" s="398"/>
      <c r="AA145" s="398"/>
      <c r="AB145" s="398"/>
      <c r="AC145" s="398"/>
      <c r="AD145" s="399"/>
      <c r="AE145" s="399"/>
      <c r="AF145" s="398"/>
      <c r="AG145" s="407"/>
      <c r="AH145" s="407"/>
      <c r="AI145" s="407"/>
      <c r="AJ145" s="407"/>
      <c r="AK145" s="407"/>
      <c r="AL145" s="398"/>
      <c r="AM145" s="400"/>
      <c r="AN145" s="399"/>
      <c r="AO145" s="399"/>
      <c r="AP145" s="398"/>
      <c r="AQ145" s="398"/>
      <c r="AR145" s="398"/>
      <c r="AS145" s="398"/>
      <c r="AT145" s="398"/>
      <c r="AU145" s="398"/>
      <c r="AV145" s="398"/>
      <c r="AW145" s="398"/>
      <c r="AX145" s="397"/>
      <c r="AY145" s="397"/>
      <c r="AZ145" s="399"/>
      <c r="BA145" s="398"/>
      <c r="BB145" s="398"/>
      <c r="BC145" s="398"/>
      <c r="BD145" s="398"/>
      <c r="BE145" s="398"/>
      <c r="BF145" s="398"/>
      <c r="BG145" s="399"/>
      <c r="BH145" s="399"/>
      <c r="BI145" s="398"/>
      <c r="BJ145" s="398"/>
      <c r="BK145" s="398"/>
      <c r="BL145" s="398"/>
      <c r="BM145" s="398"/>
      <c r="BN145" s="398"/>
      <c r="BO145" s="398"/>
      <c r="BP145" s="398"/>
      <c r="BQ145" s="398"/>
      <c r="BR145" s="398"/>
      <c r="BS145" s="399"/>
      <c r="BT145" s="402"/>
      <c r="BU145" s="399"/>
      <c r="BV145" s="403"/>
      <c r="BW145" s="404"/>
      <c r="BX145" s="398"/>
      <c r="BY145" s="398"/>
      <c r="BZ145" s="398"/>
      <c r="CA145" s="399"/>
      <c r="CB145" s="405"/>
      <c r="CC145" s="406"/>
      <c r="CD145" s="406"/>
      <c r="CE145" s="398"/>
      <c r="CF145" s="406"/>
      <c r="CG145" s="406"/>
      <c r="CH145" s="406"/>
      <c r="CI145" s="406"/>
      <c r="CJ145" s="406"/>
      <c r="CK145" s="406"/>
      <c r="CL145" s="406"/>
      <c r="CM145" s="399"/>
    </row>
    <row r="146" spans="1:91" x14ac:dyDescent="0.25">
      <c r="A146" s="398"/>
      <c r="B146" s="399"/>
      <c r="C146" s="399"/>
      <c r="D146" s="398"/>
      <c r="E146" s="400"/>
      <c r="F146" s="401"/>
      <c r="G146" s="401"/>
      <c r="H146" s="401"/>
      <c r="I146" s="401"/>
      <c r="J146" s="398"/>
      <c r="K146" s="398"/>
      <c r="L146" s="398"/>
      <c r="Q146" s="398"/>
      <c r="R146" s="398"/>
      <c r="S146" s="398"/>
      <c r="T146" s="398"/>
      <c r="U146" s="398"/>
      <c r="V146" s="400"/>
      <c r="W146" s="400"/>
      <c r="X146" s="399"/>
      <c r="Y146" s="398"/>
      <c r="Z146" s="398"/>
      <c r="AA146" s="398"/>
      <c r="AB146" s="398"/>
      <c r="AC146" s="398"/>
      <c r="AD146" s="399"/>
      <c r="AE146" s="399"/>
      <c r="AF146" s="398"/>
      <c r="AG146" s="407"/>
      <c r="AH146" s="407"/>
      <c r="AI146" s="407"/>
      <c r="AJ146" s="407"/>
      <c r="AK146" s="407"/>
      <c r="AL146" s="398"/>
      <c r="AM146" s="400"/>
      <c r="AN146" s="399"/>
      <c r="AO146" s="399"/>
      <c r="AP146" s="398"/>
      <c r="AQ146" s="398"/>
      <c r="AR146" s="398"/>
      <c r="AS146" s="398"/>
      <c r="AT146" s="398"/>
      <c r="AU146" s="398"/>
      <c r="AV146" s="398"/>
      <c r="AW146" s="398"/>
      <c r="AX146" s="397"/>
      <c r="AY146" s="397"/>
      <c r="AZ146" s="399"/>
      <c r="BA146" s="398"/>
      <c r="BB146" s="398"/>
      <c r="BC146" s="398"/>
      <c r="BD146" s="398"/>
      <c r="BE146" s="398"/>
      <c r="BF146" s="398"/>
      <c r="BG146" s="399"/>
      <c r="BH146" s="399"/>
      <c r="BI146" s="398"/>
      <c r="BJ146" s="398"/>
      <c r="BK146" s="398"/>
      <c r="BL146" s="398"/>
      <c r="BM146" s="398"/>
      <c r="BN146" s="398"/>
      <c r="BO146" s="398"/>
      <c r="BP146" s="398"/>
      <c r="BQ146" s="398"/>
      <c r="BR146" s="398"/>
      <c r="BS146" s="399"/>
      <c r="BT146" s="402"/>
      <c r="BU146" s="399"/>
      <c r="BV146" s="403"/>
      <c r="BW146" s="404"/>
      <c r="BX146" s="398"/>
      <c r="BY146" s="398"/>
      <c r="BZ146" s="398"/>
      <c r="CA146" s="399"/>
      <c r="CB146" s="405"/>
      <c r="CC146" s="406"/>
      <c r="CD146" s="406"/>
      <c r="CE146" s="398"/>
      <c r="CF146" s="406"/>
      <c r="CG146" s="406"/>
      <c r="CH146" s="406"/>
      <c r="CI146" s="406"/>
      <c r="CJ146" s="406"/>
      <c r="CK146" s="406"/>
      <c r="CL146" s="406"/>
      <c r="CM146" s="399"/>
    </row>
    <row r="147" spans="1:91" x14ac:dyDescent="0.25">
      <c r="A147" s="398"/>
      <c r="B147" s="399"/>
      <c r="C147" s="399"/>
      <c r="D147" s="398"/>
      <c r="E147" s="400"/>
      <c r="F147" s="401"/>
      <c r="G147" s="401"/>
      <c r="H147" s="401"/>
      <c r="I147" s="401"/>
      <c r="J147" s="398"/>
      <c r="K147" s="398"/>
      <c r="L147" s="398"/>
      <c r="Q147" s="398"/>
      <c r="R147" s="398"/>
      <c r="S147" s="398"/>
      <c r="T147" s="398"/>
      <c r="U147" s="398"/>
      <c r="V147" s="400"/>
      <c r="W147" s="400"/>
      <c r="X147" s="399"/>
      <c r="Y147" s="398"/>
      <c r="Z147" s="398"/>
      <c r="AA147" s="398"/>
      <c r="AB147" s="398"/>
      <c r="AC147" s="398"/>
      <c r="AD147" s="399"/>
      <c r="AE147" s="399"/>
      <c r="AF147" s="398"/>
      <c r="AG147" s="407"/>
      <c r="AH147" s="407"/>
      <c r="AI147" s="407"/>
      <c r="AJ147" s="407"/>
      <c r="AK147" s="407"/>
      <c r="AL147" s="398"/>
      <c r="AM147" s="400"/>
      <c r="AN147" s="399"/>
      <c r="AO147" s="399"/>
      <c r="AP147" s="398"/>
      <c r="AQ147" s="398"/>
      <c r="AR147" s="398"/>
      <c r="AS147" s="398"/>
      <c r="AT147" s="398"/>
      <c r="AU147" s="398"/>
      <c r="AV147" s="398"/>
      <c r="AW147" s="398"/>
      <c r="AX147" s="397"/>
      <c r="AY147" s="397"/>
      <c r="AZ147" s="399"/>
      <c r="BA147" s="398"/>
      <c r="BB147" s="398"/>
      <c r="BC147" s="398"/>
      <c r="BD147" s="398"/>
      <c r="BE147" s="398"/>
      <c r="BF147" s="398"/>
      <c r="BG147" s="399"/>
      <c r="BH147" s="399"/>
      <c r="BI147" s="398"/>
      <c r="BJ147" s="398"/>
      <c r="BK147" s="398"/>
      <c r="BL147" s="398"/>
      <c r="BM147" s="398"/>
      <c r="BN147" s="398"/>
      <c r="BO147" s="398"/>
      <c r="BP147" s="398"/>
      <c r="BQ147" s="398"/>
      <c r="BR147" s="398"/>
      <c r="BS147" s="399"/>
      <c r="BT147" s="402"/>
      <c r="BU147" s="399"/>
      <c r="BV147" s="403"/>
      <c r="BW147" s="404"/>
      <c r="BX147" s="398"/>
      <c r="BY147" s="398"/>
      <c r="BZ147" s="398"/>
      <c r="CA147" s="399"/>
      <c r="CB147" s="405"/>
      <c r="CC147" s="406"/>
      <c r="CD147" s="406"/>
      <c r="CE147" s="398"/>
      <c r="CF147" s="406"/>
      <c r="CG147" s="406"/>
      <c r="CH147" s="406"/>
      <c r="CI147" s="406"/>
      <c r="CJ147" s="406"/>
      <c r="CK147" s="406"/>
      <c r="CL147" s="406"/>
      <c r="CM147" s="399"/>
    </row>
    <row r="148" spans="1:91" x14ac:dyDescent="0.25">
      <c r="A148" s="398"/>
      <c r="B148" s="399"/>
      <c r="C148" s="399"/>
      <c r="D148" s="398"/>
      <c r="E148" s="400"/>
      <c r="F148" s="401"/>
      <c r="G148" s="401"/>
      <c r="H148" s="401"/>
      <c r="I148" s="401"/>
      <c r="J148" s="398"/>
      <c r="K148" s="398"/>
      <c r="L148" s="398"/>
      <c r="Q148" s="398"/>
      <c r="R148" s="398"/>
      <c r="S148" s="398"/>
      <c r="T148" s="398"/>
      <c r="U148" s="398"/>
      <c r="V148" s="400"/>
      <c r="W148" s="400"/>
      <c r="X148" s="399"/>
      <c r="Y148" s="398"/>
      <c r="Z148" s="398"/>
      <c r="AA148" s="398"/>
      <c r="AB148" s="398"/>
      <c r="AC148" s="398"/>
      <c r="AD148" s="399"/>
      <c r="AE148" s="399"/>
      <c r="AF148" s="398"/>
      <c r="AG148" s="407"/>
      <c r="AH148" s="407"/>
      <c r="AI148" s="407"/>
      <c r="AJ148" s="407"/>
      <c r="AK148" s="407"/>
      <c r="AL148" s="398"/>
      <c r="AM148" s="400"/>
      <c r="AN148" s="399"/>
      <c r="AO148" s="399"/>
      <c r="AP148" s="398"/>
      <c r="AQ148" s="398"/>
      <c r="AR148" s="398"/>
      <c r="AS148" s="398"/>
      <c r="AT148" s="398"/>
      <c r="AU148" s="398"/>
      <c r="AV148" s="398"/>
      <c r="AW148" s="398"/>
      <c r="AX148" s="397"/>
      <c r="AY148" s="397"/>
      <c r="AZ148" s="399"/>
      <c r="BA148" s="398"/>
      <c r="BB148" s="398"/>
      <c r="BC148" s="398"/>
      <c r="BD148" s="398"/>
      <c r="BE148" s="398"/>
      <c r="BF148" s="398"/>
      <c r="BG148" s="399"/>
      <c r="BH148" s="399"/>
      <c r="BI148" s="398"/>
      <c r="BJ148" s="398"/>
      <c r="BK148" s="398"/>
      <c r="BL148" s="398"/>
      <c r="BM148" s="398"/>
      <c r="BN148" s="398"/>
      <c r="BO148" s="398"/>
      <c r="BP148" s="398"/>
      <c r="BQ148" s="398"/>
      <c r="BR148" s="398"/>
      <c r="BS148" s="399"/>
      <c r="BT148" s="402"/>
      <c r="BU148" s="399"/>
      <c r="BV148" s="403"/>
      <c r="BW148" s="404"/>
      <c r="BX148" s="398"/>
      <c r="BY148" s="398"/>
      <c r="BZ148" s="398"/>
      <c r="CA148" s="399"/>
      <c r="CB148" s="405"/>
      <c r="CC148" s="406"/>
      <c r="CD148" s="406"/>
      <c r="CE148" s="398"/>
      <c r="CF148" s="406"/>
      <c r="CG148" s="406"/>
      <c r="CH148" s="406"/>
      <c r="CI148" s="406"/>
      <c r="CJ148" s="406"/>
      <c r="CK148" s="406"/>
      <c r="CL148" s="406"/>
      <c r="CM148" s="399"/>
    </row>
    <row r="149" spans="1:91" x14ac:dyDescent="0.25">
      <c r="A149" s="398"/>
      <c r="B149" s="399"/>
      <c r="C149" s="399"/>
      <c r="D149" s="398"/>
      <c r="E149" s="400"/>
      <c r="F149" s="401"/>
      <c r="G149" s="401"/>
      <c r="H149" s="401"/>
      <c r="I149" s="401"/>
      <c r="J149" s="398"/>
      <c r="K149" s="398"/>
      <c r="L149" s="398"/>
      <c r="Q149" s="398"/>
      <c r="R149" s="398"/>
      <c r="S149" s="398"/>
      <c r="T149" s="398"/>
      <c r="U149" s="398"/>
      <c r="V149" s="400"/>
      <c r="W149" s="400"/>
      <c r="X149" s="399"/>
      <c r="Y149" s="398"/>
      <c r="Z149" s="398"/>
      <c r="AA149" s="398"/>
      <c r="AB149" s="398"/>
      <c r="AC149" s="398"/>
      <c r="AD149" s="399"/>
      <c r="AE149" s="399"/>
      <c r="AF149" s="398"/>
      <c r="AG149" s="407"/>
      <c r="AH149" s="407"/>
      <c r="AI149" s="407"/>
      <c r="AJ149" s="407"/>
      <c r="AK149" s="407"/>
      <c r="AL149" s="398"/>
      <c r="AM149" s="400"/>
      <c r="AN149" s="399"/>
      <c r="AO149" s="399"/>
      <c r="AP149" s="398"/>
      <c r="AQ149" s="398"/>
      <c r="AR149" s="398"/>
      <c r="AS149" s="398"/>
      <c r="AT149" s="398"/>
      <c r="AU149" s="398"/>
      <c r="AV149" s="398"/>
      <c r="AW149" s="398"/>
      <c r="AX149" s="397"/>
      <c r="AY149" s="397"/>
      <c r="AZ149" s="399"/>
      <c r="BA149" s="398"/>
      <c r="BB149" s="398"/>
      <c r="BC149" s="398"/>
      <c r="BD149" s="398"/>
      <c r="BE149" s="398"/>
      <c r="BF149" s="398"/>
      <c r="BG149" s="399"/>
      <c r="BH149" s="399"/>
      <c r="BI149" s="398"/>
      <c r="BJ149" s="398"/>
      <c r="BK149" s="398"/>
      <c r="BL149" s="398"/>
      <c r="BM149" s="398"/>
      <c r="BN149" s="398"/>
      <c r="BO149" s="398"/>
      <c r="BP149" s="398"/>
      <c r="BQ149" s="398"/>
      <c r="BR149" s="398"/>
      <c r="BS149" s="399"/>
      <c r="BT149" s="402"/>
      <c r="BU149" s="399"/>
      <c r="BV149" s="403"/>
      <c r="BW149" s="404"/>
      <c r="BX149" s="398"/>
      <c r="BY149" s="398"/>
      <c r="BZ149" s="398"/>
      <c r="CA149" s="399"/>
      <c r="CB149" s="405"/>
      <c r="CC149" s="406"/>
      <c r="CD149" s="406"/>
      <c r="CE149" s="398"/>
      <c r="CF149" s="406"/>
      <c r="CG149" s="406"/>
      <c r="CH149" s="406"/>
      <c r="CI149" s="406"/>
      <c r="CJ149" s="406"/>
      <c r="CK149" s="406"/>
      <c r="CL149" s="406"/>
      <c r="CM149" s="399"/>
    </row>
    <row r="150" spans="1:91" x14ac:dyDescent="0.25">
      <c r="A150" s="398"/>
      <c r="B150" s="399"/>
      <c r="C150" s="399"/>
      <c r="D150" s="398"/>
      <c r="E150" s="400"/>
      <c r="F150" s="401"/>
      <c r="G150" s="401"/>
      <c r="H150" s="401"/>
      <c r="I150" s="401"/>
      <c r="J150" s="398"/>
      <c r="K150" s="398"/>
      <c r="L150" s="398"/>
      <c r="Q150" s="398"/>
      <c r="R150" s="398"/>
      <c r="S150" s="398"/>
      <c r="T150" s="398"/>
      <c r="U150" s="398"/>
      <c r="V150" s="400"/>
      <c r="W150" s="400"/>
      <c r="X150" s="399"/>
      <c r="Y150" s="398"/>
      <c r="Z150" s="398"/>
      <c r="AA150" s="398"/>
      <c r="AB150" s="398"/>
      <c r="AC150" s="398"/>
      <c r="AD150" s="399"/>
      <c r="AE150" s="399"/>
      <c r="AF150" s="398"/>
      <c r="AG150" s="407"/>
      <c r="AH150" s="407"/>
      <c r="AI150" s="407"/>
      <c r="AJ150" s="407"/>
      <c r="AK150" s="407"/>
      <c r="AL150" s="398"/>
      <c r="AM150" s="400"/>
      <c r="AN150" s="399"/>
      <c r="AO150" s="399"/>
      <c r="AP150" s="398"/>
      <c r="AQ150" s="398"/>
      <c r="AR150" s="398"/>
      <c r="AS150" s="398"/>
      <c r="AT150" s="398"/>
      <c r="AU150" s="398"/>
      <c r="AV150" s="398"/>
      <c r="AW150" s="398"/>
      <c r="AX150" s="397"/>
      <c r="AY150" s="397"/>
      <c r="AZ150" s="399"/>
      <c r="BA150" s="398"/>
      <c r="BB150" s="398"/>
      <c r="BC150" s="398"/>
      <c r="BD150" s="398"/>
      <c r="BE150" s="398"/>
      <c r="BF150" s="398"/>
      <c r="BG150" s="399"/>
      <c r="BH150" s="399"/>
      <c r="BI150" s="398"/>
      <c r="BJ150" s="398"/>
      <c r="BK150" s="398"/>
      <c r="BL150" s="398"/>
      <c r="BM150" s="398"/>
      <c r="BN150" s="398"/>
      <c r="BO150" s="398"/>
      <c r="BP150" s="398"/>
      <c r="BQ150" s="398"/>
      <c r="BR150" s="398"/>
      <c r="BS150" s="399"/>
      <c r="BT150" s="402"/>
      <c r="BU150" s="399"/>
      <c r="BV150" s="403"/>
      <c r="BW150" s="404"/>
      <c r="BX150" s="398"/>
      <c r="BY150" s="398"/>
      <c r="BZ150" s="398"/>
      <c r="CA150" s="399"/>
      <c r="CB150" s="405"/>
      <c r="CC150" s="406"/>
      <c r="CD150" s="406"/>
      <c r="CE150" s="398"/>
      <c r="CF150" s="406"/>
      <c r="CG150" s="406"/>
      <c r="CH150" s="406"/>
      <c r="CI150" s="406"/>
      <c r="CJ150" s="406"/>
      <c r="CK150" s="406"/>
      <c r="CL150" s="406"/>
      <c r="CM150" s="399"/>
    </row>
    <row r="151" spans="1:91" x14ac:dyDescent="0.25">
      <c r="A151" s="398"/>
      <c r="B151" s="399"/>
      <c r="C151" s="399"/>
      <c r="D151" s="398"/>
      <c r="E151" s="400"/>
      <c r="F151" s="401"/>
      <c r="G151" s="401"/>
      <c r="H151" s="401"/>
      <c r="I151" s="401"/>
      <c r="J151" s="398"/>
      <c r="K151" s="398"/>
      <c r="L151" s="398"/>
      <c r="Q151" s="398"/>
      <c r="R151" s="398"/>
      <c r="S151" s="398"/>
      <c r="T151" s="398"/>
      <c r="U151" s="398"/>
      <c r="V151" s="400"/>
      <c r="W151" s="400"/>
      <c r="X151" s="399"/>
      <c r="Y151" s="398"/>
      <c r="Z151" s="398"/>
      <c r="AA151" s="398"/>
      <c r="AB151" s="398"/>
      <c r="AC151" s="398"/>
      <c r="AD151" s="399"/>
      <c r="AE151" s="399"/>
      <c r="AF151" s="398"/>
      <c r="AG151" s="407"/>
      <c r="AH151" s="407"/>
      <c r="AI151" s="407"/>
      <c r="AJ151" s="407"/>
      <c r="AK151" s="407"/>
      <c r="AL151" s="398"/>
      <c r="AM151" s="400"/>
      <c r="AN151" s="399"/>
      <c r="AO151" s="399"/>
      <c r="AP151" s="398"/>
      <c r="AQ151" s="398"/>
      <c r="AR151" s="398"/>
      <c r="AS151" s="398"/>
      <c r="AT151" s="398"/>
      <c r="AU151" s="398"/>
      <c r="AV151" s="398"/>
      <c r="AW151" s="398"/>
      <c r="AX151" s="397"/>
      <c r="AY151" s="397"/>
      <c r="AZ151" s="399"/>
      <c r="BA151" s="398"/>
      <c r="BB151" s="398"/>
      <c r="BC151" s="398"/>
      <c r="BD151" s="398"/>
      <c r="BE151" s="398"/>
      <c r="BF151" s="398"/>
      <c r="BG151" s="399"/>
      <c r="BH151" s="399"/>
      <c r="BI151" s="398"/>
      <c r="BJ151" s="398"/>
      <c r="BK151" s="398"/>
      <c r="BL151" s="398"/>
      <c r="BM151" s="398"/>
      <c r="BN151" s="398"/>
      <c r="BO151" s="398"/>
      <c r="BP151" s="398"/>
      <c r="BQ151" s="398"/>
      <c r="BR151" s="398"/>
      <c r="BS151" s="399"/>
      <c r="BT151" s="402"/>
      <c r="BU151" s="399"/>
      <c r="BV151" s="403"/>
      <c r="BW151" s="404"/>
      <c r="BX151" s="398"/>
      <c r="BY151" s="398"/>
      <c r="BZ151" s="398"/>
      <c r="CA151" s="399"/>
      <c r="CB151" s="405"/>
      <c r="CC151" s="406"/>
      <c r="CD151" s="406"/>
      <c r="CE151" s="398"/>
      <c r="CF151" s="406"/>
      <c r="CG151" s="406"/>
      <c r="CH151" s="406"/>
      <c r="CI151" s="406"/>
      <c r="CJ151" s="406"/>
      <c r="CK151" s="406"/>
      <c r="CL151" s="406"/>
      <c r="CM151" s="399"/>
    </row>
    <row r="152" spans="1:91" x14ac:dyDescent="0.25">
      <c r="A152" s="398"/>
      <c r="B152" s="399"/>
      <c r="C152" s="399"/>
      <c r="D152" s="398"/>
      <c r="E152" s="400"/>
      <c r="F152" s="401"/>
      <c r="G152" s="401"/>
      <c r="H152" s="401"/>
      <c r="I152" s="401"/>
      <c r="J152" s="398"/>
      <c r="K152" s="398"/>
      <c r="L152" s="398"/>
      <c r="Q152" s="398"/>
      <c r="R152" s="398"/>
      <c r="S152" s="398"/>
      <c r="T152" s="398"/>
      <c r="U152" s="398"/>
      <c r="V152" s="400"/>
      <c r="W152" s="400"/>
      <c r="X152" s="399"/>
      <c r="Y152" s="398"/>
      <c r="Z152" s="398"/>
      <c r="AA152" s="398"/>
      <c r="AB152" s="398"/>
      <c r="AC152" s="398"/>
      <c r="AD152" s="399"/>
      <c r="AE152" s="399"/>
      <c r="AF152" s="398"/>
      <c r="AG152" s="407"/>
      <c r="AH152" s="407"/>
      <c r="AI152" s="407"/>
      <c r="AJ152" s="407"/>
      <c r="AK152" s="407"/>
      <c r="AL152" s="398"/>
      <c r="AM152" s="400"/>
      <c r="AN152" s="399"/>
      <c r="AO152" s="399"/>
      <c r="AP152" s="398"/>
      <c r="AQ152" s="398"/>
      <c r="AR152" s="398"/>
      <c r="AS152" s="398"/>
      <c r="AT152" s="398"/>
      <c r="AU152" s="398"/>
      <c r="AV152" s="398"/>
      <c r="AW152" s="398"/>
      <c r="AX152" s="397"/>
      <c r="AY152" s="397"/>
      <c r="AZ152" s="399"/>
      <c r="BA152" s="398"/>
      <c r="BB152" s="398"/>
      <c r="BC152" s="398"/>
      <c r="BD152" s="398"/>
      <c r="BE152" s="398"/>
      <c r="BF152" s="398"/>
      <c r="BG152" s="399"/>
      <c r="BH152" s="399"/>
      <c r="BI152" s="398"/>
      <c r="BJ152" s="398"/>
      <c r="BK152" s="398"/>
      <c r="BL152" s="398"/>
      <c r="BM152" s="398"/>
      <c r="BN152" s="398"/>
      <c r="BO152" s="398"/>
      <c r="BP152" s="398"/>
      <c r="BQ152" s="398"/>
      <c r="BR152" s="398"/>
      <c r="BS152" s="399"/>
      <c r="BT152" s="402"/>
      <c r="BU152" s="399"/>
      <c r="BV152" s="403"/>
      <c r="BW152" s="404"/>
      <c r="BX152" s="398"/>
      <c r="BY152" s="398"/>
      <c r="BZ152" s="398"/>
      <c r="CA152" s="399"/>
      <c r="CB152" s="405"/>
      <c r="CC152" s="406"/>
      <c r="CD152" s="406"/>
      <c r="CE152" s="398"/>
      <c r="CF152" s="406"/>
      <c r="CG152" s="406"/>
      <c r="CH152" s="406"/>
      <c r="CI152" s="406"/>
      <c r="CJ152" s="406"/>
      <c r="CK152" s="406"/>
      <c r="CL152" s="406"/>
      <c r="CM152" s="399"/>
    </row>
    <row r="153" spans="1:91" x14ac:dyDescent="0.25">
      <c r="A153" s="398"/>
      <c r="B153" s="399"/>
      <c r="C153" s="399"/>
      <c r="D153" s="398"/>
      <c r="E153" s="400"/>
      <c r="F153" s="401"/>
      <c r="G153" s="401"/>
      <c r="H153" s="401"/>
      <c r="I153" s="401"/>
      <c r="J153" s="398"/>
      <c r="K153" s="398"/>
      <c r="L153" s="398"/>
      <c r="Q153" s="398"/>
      <c r="R153" s="398"/>
      <c r="S153" s="398"/>
      <c r="T153" s="398"/>
      <c r="U153" s="398"/>
      <c r="V153" s="400"/>
      <c r="W153" s="400"/>
      <c r="X153" s="399"/>
      <c r="Y153" s="398"/>
      <c r="Z153" s="398"/>
      <c r="AA153" s="398"/>
      <c r="AB153" s="398"/>
      <c r="AC153" s="398"/>
      <c r="AD153" s="399"/>
      <c r="AE153" s="399"/>
      <c r="AF153" s="398"/>
      <c r="AG153" s="407"/>
      <c r="AH153" s="407"/>
      <c r="AI153" s="407"/>
      <c r="AJ153" s="407"/>
      <c r="AK153" s="407"/>
      <c r="AL153" s="398"/>
      <c r="AM153" s="400"/>
      <c r="AN153" s="399"/>
      <c r="AO153" s="399"/>
      <c r="AP153" s="398"/>
      <c r="AQ153" s="398"/>
      <c r="AR153" s="398"/>
      <c r="AS153" s="398"/>
      <c r="AT153" s="398"/>
      <c r="AU153" s="398"/>
      <c r="AV153" s="398"/>
      <c r="AW153" s="398"/>
      <c r="AX153" s="397"/>
      <c r="AY153" s="397"/>
      <c r="AZ153" s="399"/>
      <c r="BA153" s="398"/>
      <c r="BB153" s="398"/>
      <c r="BC153" s="398"/>
      <c r="BD153" s="398"/>
      <c r="BE153" s="398"/>
      <c r="BF153" s="398"/>
      <c r="BG153" s="399"/>
      <c r="BH153" s="399"/>
      <c r="BI153" s="398"/>
      <c r="BJ153" s="398"/>
      <c r="BK153" s="398"/>
      <c r="BL153" s="398"/>
      <c r="BM153" s="398"/>
      <c r="BN153" s="398"/>
      <c r="BO153" s="398"/>
      <c r="BP153" s="398"/>
      <c r="BQ153" s="398"/>
      <c r="BR153" s="398"/>
      <c r="BS153" s="399"/>
      <c r="BT153" s="402"/>
      <c r="BU153" s="399"/>
      <c r="BV153" s="403"/>
      <c r="BW153" s="404"/>
      <c r="BX153" s="398"/>
      <c r="BY153" s="398"/>
      <c r="BZ153" s="398"/>
      <c r="CA153" s="399"/>
      <c r="CB153" s="405"/>
      <c r="CC153" s="406"/>
      <c r="CD153" s="406"/>
      <c r="CE153" s="398"/>
      <c r="CF153" s="406"/>
      <c r="CG153" s="406"/>
      <c r="CH153" s="406"/>
      <c r="CI153" s="406"/>
      <c r="CJ153" s="406"/>
      <c r="CK153" s="406"/>
      <c r="CL153" s="406"/>
      <c r="CM153" s="399"/>
    </row>
    <row r="154" spans="1:91" x14ac:dyDescent="0.25">
      <c r="A154" s="398"/>
      <c r="B154" s="399"/>
      <c r="C154" s="399"/>
      <c r="D154" s="398"/>
      <c r="E154" s="400"/>
      <c r="F154" s="401"/>
      <c r="G154" s="401"/>
      <c r="H154" s="401"/>
      <c r="I154" s="401"/>
      <c r="J154" s="398"/>
      <c r="K154" s="398"/>
      <c r="L154" s="398"/>
      <c r="Q154" s="398"/>
      <c r="R154" s="398"/>
      <c r="S154" s="398"/>
      <c r="T154" s="398"/>
      <c r="U154" s="398"/>
      <c r="V154" s="400"/>
      <c r="W154" s="400"/>
      <c r="X154" s="399"/>
      <c r="Y154" s="398"/>
      <c r="Z154" s="398"/>
      <c r="AA154" s="398"/>
      <c r="AB154" s="398"/>
      <c r="AC154" s="398"/>
      <c r="AD154" s="399"/>
      <c r="AE154" s="399"/>
      <c r="AF154" s="398"/>
      <c r="AG154" s="407"/>
      <c r="AH154" s="407"/>
      <c r="AI154" s="407"/>
      <c r="AJ154" s="407"/>
      <c r="AK154" s="407"/>
      <c r="AL154" s="398"/>
      <c r="AM154" s="400"/>
      <c r="AN154" s="399"/>
      <c r="AO154" s="399"/>
      <c r="AP154" s="398"/>
      <c r="AQ154" s="398"/>
      <c r="AR154" s="398"/>
      <c r="AS154" s="398"/>
      <c r="AT154" s="398"/>
      <c r="AU154" s="398"/>
      <c r="AV154" s="398"/>
      <c r="AW154" s="398"/>
      <c r="AX154" s="397"/>
      <c r="AY154" s="397"/>
      <c r="AZ154" s="399"/>
      <c r="BA154" s="398"/>
      <c r="BB154" s="398"/>
      <c r="BC154" s="398"/>
      <c r="BD154" s="398"/>
      <c r="BE154" s="398"/>
      <c r="BF154" s="398"/>
      <c r="BG154" s="399"/>
      <c r="BH154" s="399"/>
      <c r="BI154" s="398"/>
      <c r="BJ154" s="398"/>
      <c r="BK154" s="398"/>
      <c r="BL154" s="398"/>
      <c r="BM154" s="398"/>
      <c r="BN154" s="398"/>
      <c r="BO154" s="398"/>
      <c r="BP154" s="398"/>
      <c r="BQ154" s="398"/>
      <c r="BR154" s="398"/>
      <c r="BS154" s="399"/>
      <c r="BT154" s="402"/>
      <c r="BU154" s="399"/>
      <c r="BV154" s="403"/>
      <c r="BW154" s="404"/>
      <c r="BX154" s="398"/>
      <c r="BY154" s="398"/>
      <c r="BZ154" s="398"/>
      <c r="CA154" s="399"/>
      <c r="CB154" s="405"/>
      <c r="CC154" s="406"/>
      <c r="CD154" s="406"/>
      <c r="CE154" s="398"/>
      <c r="CF154" s="406"/>
      <c r="CG154" s="406"/>
      <c r="CH154" s="406"/>
      <c r="CI154" s="406"/>
      <c r="CJ154" s="406"/>
      <c r="CK154" s="406"/>
      <c r="CL154" s="406"/>
      <c r="CM154" s="399"/>
    </row>
    <row r="155" spans="1:91" x14ac:dyDescent="0.25">
      <c r="A155" s="398"/>
      <c r="B155" s="399"/>
      <c r="C155" s="399"/>
      <c r="D155" s="398"/>
      <c r="E155" s="400"/>
      <c r="F155" s="401"/>
      <c r="G155" s="401"/>
      <c r="H155" s="401"/>
      <c r="I155" s="401"/>
      <c r="J155" s="398"/>
      <c r="K155" s="398"/>
      <c r="L155" s="398"/>
      <c r="Q155" s="398"/>
      <c r="R155" s="398"/>
      <c r="S155" s="398"/>
      <c r="T155" s="398"/>
      <c r="U155" s="398"/>
      <c r="V155" s="400"/>
      <c r="W155" s="400"/>
      <c r="X155" s="399"/>
      <c r="Y155" s="398"/>
      <c r="Z155" s="398"/>
      <c r="AA155" s="398"/>
      <c r="AB155" s="398"/>
      <c r="AC155" s="398"/>
      <c r="AD155" s="399"/>
      <c r="AE155" s="399"/>
      <c r="AF155" s="398"/>
      <c r="AG155" s="407"/>
      <c r="AH155" s="407"/>
      <c r="AI155" s="407"/>
      <c r="AJ155" s="407"/>
      <c r="AK155" s="407"/>
      <c r="AL155" s="398"/>
      <c r="AM155" s="400"/>
      <c r="AN155" s="399"/>
      <c r="AO155" s="399"/>
      <c r="AP155" s="398"/>
      <c r="AQ155" s="398"/>
      <c r="AR155" s="398"/>
      <c r="AS155" s="398"/>
      <c r="AT155" s="398"/>
      <c r="AU155" s="398"/>
      <c r="AV155" s="398"/>
      <c r="AW155" s="398"/>
      <c r="AX155" s="397"/>
      <c r="AY155" s="397"/>
      <c r="AZ155" s="399"/>
      <c r="BA155" s="398"/>
      <c r="BB155" s="398"/>
      <c r="BC155" s="398"/>
      <c r="BD155" s="398"/>
      <c r="BE155" s="398"/>
      <c r="BF155" s="398"/>
      <c r="BG155" s="399"/>
      <c r="BH155" s="399"/>
      <c r="BI155" s="398"/>
      <c r="BJ155" s="398"/>
      <c r="BK155" s="398"/>
      <c r="BL155" s="398"/>
      <c r="BM155" s="398"/>
      <c r="BN155" s="398"/>
      <c r="BO155" s="398"/>
      <c r="BP155" s="398"/>
      <c r="BQ155" s="398"/>
      <c r="BR155" s="398"/>
      <c r="BS155" s="399"/>
      <c r="BT155" s="402"/>
      <c r="BU155" s="399"/>
      <c r="BV155" s="403"/>
      <c r="BW155" s="404"/>
      <c r="BX155" s="398"/>
      <c r="BY155" s="398"/>
      <c r="BZ155" s="398"/>
      <c r="CA155" s="399"/>
      <c r="CB155" s="405"/>
      <c r="CC155" s="406"/>
      <c r="CD155" s="406"/>
      <c r="CE155" s="398"/>
      <c r="CF155" s="406"/>
      <c r="CG155" s="406"/>
      <c r="CH155" s="406"/>
      <c r="CI155" s="406"/>
      <c r="CJ155" s="406"/>
      <c r="CK155" s="406"/>
      <c r="CL155" s="406"/>
      <c r="CM155" s="399"/>
    </row>
    <row r="156" spans="1:91" x14ac:dyDescent="0.25">
      <c r="A156" s="398"/>
      <c r="B156" s="399"/>
      <c r="C156" s="399"/>
      <c r="D156" s="398"/>
      <c r="E156" s="400"/>
      <c r="F156" s="401"/>
      <c r="G156" s="401"/>
      <c r="H156" s="401"/>
      <c r="I156" s="401"/>
      <c r="J156" s="398"/>
      <c r="K156" s="398"/>
      <c r="L156" s="398"/>
      <c r="Q156" s="398"/>
      <c r="R156" s="398"/>
      <c r="S156" s="398"/>
      <c r="T156" s="398"/>
      <c r="U156" s="398"/>
      <c r="V156" s="400"/>
      <c r="W156" s="400"/>
      <c r="X156" s="399"/>
      <c r="Y156" s="398"/>
      <c r="Z156" s="398"/>
      <c r="AA156" s="398"/>
      <c r="AB156" s="398"/>
      <c r="AC156" s="398"/>
      <c r="AD156" s="399"/>
      <c r="AE156" s="399"/>
      <c r="AF156" s="398"/>
      <c r="AG156" s="407"/>
      <c r="AH156" s="407"/>
      <c r="AI156" s="407"/>
      <c r="AJ156" s="407"/>
      <c r="AK156" s="407"/>
      <c r="AL156" s="398"/>
      <c r="AM156" s="400"/>
      <c r="AN156" s="399"/>
      <c r="AO156" s="399"/>
      <c r="AP156" s="398"/>
      <c r="AQ156" s="398"/>
      <c r="AR156" s="398"/>
      <c r="AS156" s="398"/>
      <c r="AT156" s="398"/>
      <c r="AU156" s="398"/>
      <c r="AV156" s="398"/>
      <c r="AW156" s="398"/>
      <c r="AX156" s="397"/>
      <c r="AY156" s="397"/>
      <c r="AZ156" s="399"/>
      <c r="BA156" s="398"/>
      <c r="BB156" s="398"/>
      <c r="BC156" s="398"/>
      <c r="BD156" s="398"/>
      <c r="BE156" s="398"/>
      <c r="BF156" s="398"/>
      <c r="BG156" s="399"/>
      <c r="BH156" s="399"/>
      <c r="BI156" s="398"/>
      <c r="BJ156" s="398"/>
      <c r="BK156" s="398"/>
      <c r="BL156" s="398"/>
      <c r="BM156" s="398"/>
      <c r="BN156" s="398"/>
      <c r="BO156" s="398"/>
      <c r="BP156" s="398"/>
      <c r="BQ156" s="398"/>
      <c r="BR156" s="398"/>
      <c r="BS156" s="399"/>
      <c r="BT156" s="402"/>
      <c r="BU156" s="399"/>
      <c r="BV156" s="403"/>
      <c r="BW156" s="404"/>
      <c r="BX156" s="398"/>
      <c r="BY156" s="398"/>
      <c r="BZ156" s="398"/>
      <c r="CA156" s="399"/>
      <c r="CB156" s="405"/>
      <c r="CC156" s="406"/>
      <c r="CD156" s="406"/>
      <c r="CE156" s="398"/>
      <c r="CF156" s="406"/>
      <c r="CG156" s="406"/>
      <c r="CH156" s="406"/>
      <c r="CI156" s="406"/>
      <c r="CJ156" s="406"/>
      <c r="CK156" s="406"/>
      <c r="CL156" s="406"/>
      <c r="CM156" s="399"/>
    </row>
    <row r="157" spans="1:91" x14ac:dyDescent="0.25">
      <c r="A157" s="398"/>
      <c r="B157" s="399"/>
      <c r="C157" s="399"/>
      <c r="D157" s="398"/>
      <c r="E157" s="400"/>
      <c r="F157" s="401"/>
      <c r="G157" s="401"/>
      <c r="H157" s="401"/>
      <c r="I157" s="401"/>
      <c r="J157" s="398"/>
      <c r="K157" s="398"/>
      <c r="L157" s="398"/>
      <c r="Q157" s="398"/>
      <c r="R157" s="398"/>
      <c r="S157" s="398"/>
      <c r="T157" s="398"/>
      <c r="U157" s="398"/>
      <c r="V157" s="400"/>
      <c r="W157" s="400"/>
      <c r="X157" s="399"/>
      <c r="Y157" s="398"/>
      <c r="Z157" s="398"/>
      <c r="AA157" s="398"/>
      <c r="AB157" s="398"/>
      <c r="AC157" s="398"/>
      <c r="AD157" s="399"/>
      <c r="AE157" s="399"/>
      <c r="AF157" s="398"/>
      <c r="AG157" s="407"/>
      <c r="AH157" s="407"/>
      <c r="AI157" s="407"/>
      <c r="AJ157" s="407"/>
      <c r="AK157" s="407"/>
      <c r="AL157" s="398"/>
      <c r="AM157" s="400"/>
      <c r="AN157" s="399"/>
      <c r="AO157" s="399"/>
      <c r="AP157" s="398"/>
      <c r="AQ157" s="398"/>
      <c r="AR157" s="398"/>
      <c r="AS157" s="398"/>
      <c r="AT157" s="398"/>
      <c r="AU157" s="398"/>
      <c r="AV157" s="398"/>
      <c r="AW157" s="398"/>
      <c r="AX157" s="397"/>
      <c r="AY157" s="397"/>
      <c r="AZ157" s="399"/>
      <c r="BA157" s="398"/>
      <c r="BB157" s="398"/>
      <c r="BC157" s="398"/>
      <c r="BD157" s="398"/>
      <c r="BE157" s="398"/>
      <c r="BF157" s="398"/>
      <c r="BG157" s="399"/>
      <c r="BH157" s="399"/>
      <c r="BI157" s="398"/>
      <c r="BJ157" s="398"/>
      <c r="BK157" s="398"/>
      <c r="BL157" s="398"/>
      <c r="BM157" s="398"/>
      <c r="BN157" s="398"/>
      <c r="BO157" s="398"/>
      <c r="BP157" s="398"/>
      <c r="BQ157" s="398"/>
      <c r="BR157" s="398"/>
      <c r="BS157" s="399"/>
      <c r="BT157" s="402"/>
      <c r="BU157" s="399"/>
      <c r="BV157" s="403"/>
      <c r="BW157" s="404"/>
      <c r="BX157" s="398"/>
      <c r="BY157" s="398"/>
      <c r="BZ157" s="398"/>
      <c r="CA157" s="399"/>
      <c r="CB157" s="405"/>
      <c r="CC157" s="406"/>
      <c r="CD157" s="406"/>
      <c r="CE157" s="398"/>
      <c r="CF157" s="406"/>
      <c r="CG157" s="406"/>
      <c r="CH157" s="406"/>
      <c r="CI157" s="406"/>
      <c r="CJ157" s="406"/>
      <c r="CK157" s="406"/>
      <c r="CL157" s="406"/>
      <c r="CM157" s="399"/>
    </row>
    <row r="158" spans="1:91" x14ac:dyDescent="0.25">
      <c r="A158" s="398"/>
      <c r="B158" s="399"/>
      <c r="C158" s="399"/>
      <c r="D158" s="398"/>
      <c r="E158" s="400"/>
      <c r="F158" s="401"/>
      <c r="G158" s="401"/>
      <c r="H158" s="401"/>
      <c r="I158" s="401"/>
      <c r="J158" s="398"/>
      <c r="K158" s="398"/>
      <c r="L158" s="398"/>
      <c r="Q158" s="398"/>
      <c r="R158" s="398"/>
      <c r="S158" s="398"/>
      <c r="T158" s="398"/>
      <c r="U158" s="398"/>
      <c r="V158" s="400"/>
      <c r="W158" s="400"/>
      <c r="X158" s="399"/>
      <c r="Y158" s="398"/>
      <c r="Z158" s="398"/>
      <c r="AA158" s="398"/>
      <c r="AB158" s="398"/>
      <c r="AC158" s="398"/>
      <c r="AD158" s="399"/>
      <c r="AE158" s="399"/>
      <c r="AF158" s="398"/>
      <c r="AG158" s="407"/>
      <c r="AH158" s="407"/>
      <c r="AI158" s="407"/>
      <c r="AJ158" s="407"/>
      <c r="AK158" s="407"/>
      <c r="AL158" s="398"/>
      <c r="AM158" s="400"/>
      <c r="AN158" s="399"/>
      <c r="AO158" s="399"/>
      <c r="AP158" s="398"/>
      <c r="AQ158" s="398"/>
      <c r="AR158" s="398"/>
      <c r="AS158" s="398"/>
      <c r="AT158" s="398"/>
      <c r="AU158" s="398"/>
      <c r="AV158" s="398"/>
      <c r="AW158" s="398"/>
      <c r="AX158" s="397"/>
      <c r="AY158" s="397"/>
      <c r="AZ158" s="399"/>
      <c r="BA158" s="398"/>
      <c r="BB158" s="398"/>
      <c r="BC158" s="398"/>
      <c r="BD158" s="398"/>
      <c r="BE158" s="398"/>
      <c r="BF158" s="398"/>
      <c r="BG158" s="399"/>
      <c r="BH158" s="399"/>
      <c r="BI158" s="398"/>
      <c r="BJ158" s="398"/>
      <c r="BK158" s="398"/>
      <c r="BL158" s="398"/>
      <c r="BM158" s="398"/>
      <c r="BN158" s="398"/>
      <c r="BO158" s="398"/>
      <c r="BP158" s="398"/>
      <c r="BQ158" s="398"/>
      <c r="BR158" s="398"/>
      <c r="BS158" s="399"/>
      <c r="BT158" s="402"/>
      <c r="BU158" s="399"/>
      <c r="BV158" s="403"/>
      <c r="BW158" s="404"/>
      <c r="BX158" s="398"/>
      <c r="BY158" s="398"/>
      <c r="BZ158" s="398"/>
      <c r="CA158" s="399"/>
      <c r="CB158" s="405"/>
      <c r="CC158" s="406"/>
      <c r="CD158" s="406"/>
      <c r="CE158" s="398"/>
      <c r="CF158" s="406"/>
      <c r="CG158" s="406"/>
      <c r="CH158" s="406"/>
      <c r="CI158" s="406"/>
      <c r="CJ158" s="406"/>
      <c r="CK158" s="406"/>
      <c r="CL158" s="406"/>
      <c r="CM158" s="399"/>
    </row>
    <row r="159" spans="1:91" x14ac:dyDescent="0.25">
      <c r="A159" s="398"/>
      <c r="B159" s="399"/>
      <c r="C159" s="399"/>
      <c r="D159" s="398"/>
      <c r="E159" s="400"/>
      <c r="F159" s="401"/>
      <c r="G159" s="401"/>
      <c r="H159" s="401"/>
      <c r="I159" s="401"/>
      <c r="J159" s="398"/>
      <c r="K159" s="398"/>
      <c r="L159" s="398"/>
      <c r="Q159" s="398"/>
      <c r="R159" s="398"/>
      <c r="S159" s="398"/>
      <c r="T159" s="398"/>
      <c r="U159" s="398"/>
      <c r="V159" s="400"/>
      <c r="W159" s="400"/>
      <c r="X159" s="399"/>
      <c r="Y159" s="398"/>
      <c r="Z159" s="398"/>
      <c r="AA159" s="398"/>
      <c r="AB159" s="398"/>
      <c r="AC159" s="398"/>
      <c r="AD159" s="399"/>
      <c r="AE159" s="399"/>
      <c r="AF159" s="398"/>
      <c r="AG159" s="407"/>
      <c r="AH159" s="407"/>
      <c r="AI159" s="407"/>
      <c r="AJ159" s="407"/>
      <c r="AK159" s="407"/>
      <c r="AL159" s="398"/>
      <c r="AM159" s="400"/>
      <c r="AN159" s="399"/>
      <c r="AO159" s="399"/>
      <c r="AP159" s="398"/>
      <c r="AQ159" s="398"/>
      <c r="AR159" s="398"/>
      <c r="AS159" s="398"/>
      <c r="AT159" s="398"/>
      <c r="AU159" s="398"/>
      <c r="AV159" s="398"/>
      <c r="AW159" s="398"/>
      <c r="AX159" s="397"/>
      <c r="AY159" s="397"/>
      <c r="AZ159" s="399"/>
      <c r="BA159" s="398"/>
      <c r="BB159" s="398"/>
      <c r="BC159" s="398"/>
      <c r="BD159" s="398"/>
      <c r="BE159" s="398"/>
      <c r="BF159" s="398"/>
      <c r="BG159" s="399"/>
      <c r="BH159" s="399"/>
      <c r="BI159" s="398"/>
      <c r="BJ159" s="398"/>
      <c r="BK159" s="398"/>
      <c r="BL159" s="398"/>
      <c r="BM159" s="398"/>
      <c r="BN159" s="398"/>
      <c r="BO159" s="398"/>
      <c r="BP159" s="398"/>
      <c r="BQ159" s="398"/>
      <c r="BR159" s="398"/>
      <c r="BS159" s="399"/>
      <c r="BT159" s="402"/>
      <c r="BU159" s="399"/>
      <c r="BV159" s="403"/>
      <c r="BW159" s="404"/>
      <c r="BX159" s="398"/>
      <c r="BY159" s="398"/>
      <c r="BZ159" s="398"/>
      <c r="CA159" s="399"/>
      <c r="CB159" s="405"/>
      <c r="CC159" s="406"/>
      <c r="CD159" s="406"/>
      <c r="CE159" s="398"/>
      <c r="CF159" s="406"/>
      <c r="CG159" s="406"/>
      <c r="CH159" s="406"/>
      <c r="CI159" s="406"/>
      <c r="CJ159" s="406"/>
      <c r="CK159" s="406"/>
      <c r="CL159" s="406"/>
      <c r="CM159" s="399"/>
    </row>
    <row r="160" spans="1:91" x14ac:dyDescent="0.25">
      <c r="A160" s="398"/>
      <c r="B160" s="399"/>
      <c r="C160" s="399"/>
      <c r="D160" s="398"/>
      <c r="E160" s="400"/>
      <c r="F160" s="401"/>
      <c r="G160" s="401"/>
      <c r="H160" s="401"/>
      <c r="I160" s="401"/>
      <c r="J160" s="398"/>
      <c r="K160" s="398"/>
      <c r="L160" s="398"/>
      <c r="Q160" s="398"/>
      <c r="R160" s="398"/>
      <c r="S160" s="398"/>
      <c r="T160" s="398"/>
      <c r="U160" s="398"/>
      <c r="V160" s="400"/>
      <c r="W160" s="400"/>
      <c r="X160" s="399"/>
      <c r="Y160" s="398"/>
      <c r="Z160" s="398"/>
      <c r="AA160" s="398"/>
      <c r="AB160" s="398"/>
      <c r="AC160" s="398"/>
      <c r="AD160" s="399"/>
      <c r="AE160" s="399"/>
      <c r="AF160" s="398"/>
      <c r="AG160" s="407"/>
      <c r="AH160" s="407"/>
      <c r="AI160" s="407"/>
      <c r="AJ160" s="407"/>
      <c r="AK160" s="407"/>
      <c r="AL160" s="398"/>
      <c r="AM160" s="400"/>
      <c r="AN160" s="399"/>
      <c r="AO160" s="399"/>
      <c r="AP160" s="398"/>
      <c r="AQ160" s="398"/>
      <c r="AR160" s="398"/>
      <c r="AS160" s="398"/>
      <c r="AT160" s="398"/>
      <c r="AU160" s="398"/>
      <c r="AV160" s="398"/>
      <c r="AW160" s="398"/>
      <c r="AX160" s="397"/>
      <c r="AY160" s="397"/>
      <c r="AZ160" s="399"/>
      <c r="BA160" s="398"/>
      <c r="BB160" s="398"/>
      <c r="BC160" s="398"/>
      <c r="BD160" s="398"/>
      <c r="BE160" s="398"/>
      <c r="BF160" s="398"/>
      <c r="BG160" s="399"/>
      <c r="BH160" s="399"/>
      <c r="BI160" s="398"/>
      <c r="BJ160" s="398"/>
      <c r="BK160" s="398"/>
      <c r="BL160" s="398"/>
      <c r="BM160" s="398"/>
      <c r="BN160" s="398"/>
      <c r="BO160" s="398"/>
      <c r="BP160" s="398"/>
      <c r="BQ160" s="398"/>
      <c r="BR160" s="398"/>
      <c r="BS160" s="399"/>
      <c r="BT160" s="402"/>
      <c r="BU160" s="399"/>
      <c r="BV160" s="403"/>
      <c r="BW160" s="404"/>
      <c r="BX160" s="398"/>
      <c r="BY160" s="398"/>
      <c r="BZ160" s="398"/>
      <c r="CA160" s="399"/>
      <c r="CB160" s="405"/>
      <c r="CC160" s="406"/>
      <c r="CD160" s="406"/>
      <c r="CE160" s="398"/>
      <c r="CF160" s="406"/>
      <c r="CG160" s="406"/>
      <c r="CH160" s="406"/>
      <c r="CI160" s="406"/>
      <c r="CJ160" s="406"/>
      <c r="CK160" s="406"/>
      <c r="CL160" s="406"/>
      <c r="CM160" s="399"/>
    </row>
    <row r="161" spans="1:91" x14ac:dyDescent="0.25">
      <c r="A161" s="398"/>
      <c r="B161" s="399"/>
      <c r="C161" s="399"/>
      <c r="D161" s="398"/>
      <c r="E161" s="400"/>
      <c r="F161" s="401"/>
      <c r="G161" s="401"/>
      <c r="H161" s="401"/>
      <c r="I161" s="401"/>
      <c r="J161" s="398"/>
      <c r="K161" s="398"/>
      <c r="L161" s="398"/>
      <c r="Q161" s="398"/>
      <c r="R161" s="398"/>
      <c r="S161" s="398"/>
      <c r="T161" s="398"/>
      <c r="U161" s="398"/>
      <c r="V161" s="400"/>
      <c r="W161" s="400"/>
      <c r="X161" s="399"/>
      <c r="Y161" s="398"/>
      <c r="Z161" s="398"/>
      <c r="AA161" s="398"/>
      <c r="AB161" s="398"/>
      <c r="AC161" s="398"/>
      <c r="AD161" s="399"/>
      <c r="AE161" s="399"/>
      <c r="AF161" s="398"/>
      <c r="AG161" s="407"/>
      <c r="AH161" s="407"/>
      <c r="AI161" s="407"/>
      <c r="AJ161" s="407"/>
      <c r="AK161" s="407"/>
      <c r="AL161" s="398"/>
      <c r="AM161" s="400"/>
      <c r="AN161" s="399"/>
      <c r="AO161" s="399"/>
      <c r="AP161" s="398"/>
      <c r="AQ161" s="398"/>
      <c r="AR161" s="398"/>
      <c r="AS161" s="398"/>
      <c r="AT161" s="398"/>
      <c r="AU161" s="398"/>
      <c r="AV161" s="398"/>
      <c r="AW161" s="398"/>
      <c r="AX161" s="397"/>
      <c r="AY161" s="397"/>
      <c r="AZ161" s="399"/>
      <c r="BA161" s="398"/>
      <c r="BB161" s="398"/>
      <c r="BC161" s="398"/>
      <c r="BD161" s="398"/>
      <c r="BE161" s="398"/>
      <c r="BF161" s="398"/>
      <c r="BG161" s="399"/>
      <c r="BH161" s="399"/>
      <c r="BI161" s="398"/>
      <c r="BJ161" s="398"/>
      <c r="BK161" s="398"/>
      <c r="BL161" s="398"/>
      <c r="BM161" s="398"/>
      <c r="BN161" s="398"/>
      <c r="BO161" s="398"/>
      <c r="BP161" s="398"/>
      <c r="BQ161" s="398"/>
      <c r="BR161" s="398"/>
      <c r="BS161" s="399"/>
      <c r="BT161" s="402"/>
      <c r="BU161" s="399"/>
      <c r="BV161" s="403"/>
      <c r="BW161" s="404"/>
      <c r="BX161" s="398"/>
      <c r="BY161" s="398"/>
      <c r="BZ161" s="398"/>
      <c r="CA161" s="399"/>
      <c r="CB161" s="405"/>
      <c r="CC161" s="406"/>
      <c r="CD161" s="406"/>
      <c r="CE161" s="398"/>
      <c r="CF161" s="406"/>
      <c r="CG161" s="406"/>
      <c r="CH161" s="406"/>
      <c r="CI161" s="406"/>
      <c r="CJ161" s="406"/>
      <c r="CK161" s="406"/>
      <c r="CL161" s="406"/>
      <c r="CM161" s="399"/>
    </row>
    <row r="162" spans="1:91" x14ac:dyDescent="0.25">
      <c r="A162" s="398"/>
      <c r="B162" s="399"/>
      <c r="C162" s="399"/>
      <c r="D162" s="398"/>
      <c r="E162" s="400"/>
      <c r="F162" s="401"/>
      <c r="G162" s="401"/>
      <c r="H162" s="401"/>
      <c r="I162" s="401"/>
      <c r="J162" s="398"/>
      <c r="K162" s="398"/>
      <c r="L162" s="398"/>
      <c r="Q162" s="398"/>
      <c r="R162" s="398"/>
      <c r="S162" s="398"/>
      <c r="T162" s="398"/>
      <c r="U162" s="398"/>
      <c r="V162" s="400"/>
      <c r="W162" s="400"/>
      <c r="X162" s="399"/>
      <c r="Y162" s="398"/>
      <c r="Z162" s="398"/>
      <c r="AA162" s="398"/>
      <c r="AB162" s="398"/>
      <c r="AC162" s="398"/>
      <c r="AD162" s="399"/>
      <c r="AE162" s="399"/>
      <c r="AF162" s="398"/>
      <c r="AG162" s="407"/>
      <c r="AH162" s="407"/>
      <c r="AI162" s="407"/>
      <c r="AJ162" s="407"/>
      <c r="AK162" s="407"/>
      <c r="AL162" s="398"/>
      <c r="AM162" s="400"/>
      <c r="AN162" s="399"/>
      <c r="AO162" s="399"/>
      <c r="AP162" s="398"/>
      <c r="AQ162" s="398"/>
      <c r="AR162" s="398"/>
      <c r="AS162" s="398"/>
      <c r="AT162" s="398"/>
      <c r="AU162" s="398"/>
      <c r="AV162" s="398"/>
      <c r="AW162" s="398"/>
      <c r="AX162" s="397"/>
      <c r="AY162" s="397"/>
      <c r="AZ162" s="399"/>
      <c r="BA162" s="398"/>
      <c r="BB162" s="398"/>
      <c r="BC162" s="398"/>
      <c r="BD162" s="398"/>
      <c r="BE162" s="398"/>
      <c r="BF162" s="398"/>
      <c r="BG162" s="399"/>
      <c r="BH162" s="399"/>
      <c r="BI162" s="398"/>
      <c r="BJ162" s="398"/>
      <c r="BK162" s="398"/>
      <c r="BL162" s="398"/>
      <c r="BM162" s="398"/>
      <c r="BN162" s="398"/>
      <c r="BO162" s="398"/>
      <c r="BP162" s="398"/>
      <c r="BQ162" s="398"/>
      <c r="BR162" s="398"/>
      <c r="BS162" s="399"/>
      <c r="BT162" s="402"/>
      <c r="BU162" s="399"/>
      <c r="BV162" s="403"/>
      <c r="BW162" s="404"/>
      <c r="BX162" s="398"/>
      <c r="BY162" s="398"/>
      <c r="BZ162" s="398"/>
      <c r="CA162" s="399"/>
      <c r="CB162" s="405"/>
      <c r="CC162" s="406"/>
      <c r="CD162" s="406"/>
      <c r="CE162" s="398"/>
      <c r="CF162" s="406"/>
      <c r="CG162" s="406"/>
      <c r="CH162" s="406"/>
      <c r="CI162" s="406"/>
      <c r="CJ162" s="406"/>
      <c r="CK162" s="406"/>
      <c r="CL162" s="406"/>
      <c r="CM162" s="399"/>
    </row>
    <row r="163" spans="1:91" x14ac:dyDescent="0.25">
      <c r="A163" s="398"/>
      <c r="B163" s="399"/>
      <c r="C163" s="399"/>
      <c r="D163" s="398"/>
      <c r="E163" s="400"/>
      <c r="F163" s="401"/>
      <c r="G163" s="401"/>
      <c r="H163" s="401"/>
      <c r="I163" s="401"/>
      <c r="J163" s="398"/>
      <c r="K163" s="398"/>
      <c r="L163" s="398"/>
      <c r="Q163" s="398"/>
      <c r="R163" s="398"/>
      <c r="S163" s="398"/>
      <c r="T163" s="398"/>
      <c r="U163" s="398"/>
      <c r="V163" s="400"/>
      <c r="W163" s="400"/>
      <c r="X163" s="399"/>
      <c r="Y163" s="398"/>
      <c r="Z163" s="398"/>
      <c r="AA163" s="398"/>
      <c r="AB163" s="398"/>
      <c r="AC163" s="398"/>
      <c r="AD163" s="399"/>
      <c r="AE163" s="399"/>
      <c r="AF163" s="398"/>
      <c r="AG163" s="407"/>
      <c r="AH163" s="407"/>
      <c r="AI163" s="407"/>
      <c r="AJ163" s="407"/>
      <c r="AK163" s="407"/>
      <c r="AL163" s="398"/>
      <c r="AM163" s="400"/>
      <c r="AN163" s="399"/>
      <c r="AO163" s="399"/>
      <c r="AP163" s="398"/>
      <c r="AQ163" s="398"/>
      <c r="AR163" s="398"/>
      <c r="AS163" s="398"/>
      <c r="AT163" s="398"/>
      <c r="AU163" s="398"/>
      <c r="AV163" s="398"/>
      <c r="AW163" s="398"/>
      <c r="AX163" s="397"/>
      <c r="AY163" s="397"/>
      <c r="AZ163" s="399"/>
      <c r="BA163" s="398"/>
      <c r="BB163" s="398"/>
      <c r="BC163" s="398"/>
      <c r="BD163" s="398"/>
      <c r="BE163" s="398"/>
      <c r="BF163" s="398"/>
      <c r="BG163" s="399"/>
      <c r="BH163" s="399"/>
      <c r="BI163" s="398"/>
      <c r="BJ163" s="398"/>
      <c r="BK163" s="398"/>
      <c r="BL163" s="398"/>
      <c r="BM163" s="398"/>
      <c r="BN163" s="398"/>
      <c r="BO163" s="398"/>
      <c r="BP163" s="398"/>
      <c r="BQ163" s="398"/>
      <c r="BR163" s="398"/>
      <c r="BS163" s="399"/>
      <c r="BT163" s="402"/>
      <c r="BU163" s="399"/>
      <c r="BV163" s="403"/>
      <c r="BW163" s="404"/>
      <c r="BX163" s="398"/>
      <c r="BY163" s="398"/>
      <c r="BZ163" s="398"/>
      <c r="CA163" s="399"/>
      <c r="CB163" s="405"/>
      <c r="CC163" s="406"/>
      <c r="CD163" s="406"/>
      <c r="CE163" s="398"/>
      <c r="CF163" s="406"/>
      <c r="CG163" s="406"/>
      <c r="CH163" s="406"/>
      <c r="CI163" s="406"/>
      <c r="CJ163" s="406"/>
      <c r="CK163" s="406"/>
      <c r="CL163" s="406"/>
      <c r="CM163" s="399"/>
    </row>
    <row r="164" spans="1:91" x14ac:dyDescent="0.25">
      <c r="A164" s="398"/>
      <c r="B164" s="399"/>
      <c r="C164" s="399"/>
      <c r="D164" s="398"/>
      <c r="E164" s="400"/>
      <c r="F164" s="401"/>
      <c r="G164" s="401"/>
      <c r="H164" s="401"/>
      <c r="I164" s="401"/>
      <c r="J164" s="398"/>
      <c r="K164" s="398"/>
      <c r="L164" s="398"/>
      <c r="Q164" s="398"/>
      <c r="R164" s="398"/>
      <c r="S164" s="398"/>
      <c r="T164" s="398"/>
      <c r="U164" s="398"/>
      <c r="V164" s="400"/>
      <c r="W164" s="400"/>
      <c r="X164" s="399"/>
      <c r="Y164" s="398"/>
      <c r="Z164" s="398"/>
      <c r="AA164" s="398"/>
      <c r="AB164" s="398"/>
      <c r="AC164" s="398"/>
      <c r="AD164" s="399"/>
      <c r="AE164" s="399"/>
      <c r="AF164" s="398"/>
      <c r="AG164" s="407"/>
      <c r="AH164" s="407"/>
      <c r="AI164" s="407"/>
      <c r="AJ164" s="407"/>
      <c r="AK164" s="407"/>
      <c r="AL164" s="398"/>
      <c r="AM164" s="400"/>
      <c r="AN164" s="399"/>
      <c r="AO164" s="399"/>
      <c r="AP164" s="398"/>
      <c r="AQ164" s="398"/>
      <c r="AR164" s="398"/>
      <c r="AS164" s="398"/>
      <c r="AT164" s="398"/>
      <c r="AU164" s="398"/>
      <c r="AV164" s="398"/>
      <c r="AW164" s="398"/>
      <c r="AX164" s="397"/>
      <c r="AY164" s="397"/>
      <c r="AZ164" s="399"/>
      <c r="BA164" s="398"/>
      <c r="BB164" s="398"/>
      <c r="BC164" s="398"/>
      <c r="BD164" s="398"/>
      <c r="BE164" s="398"/>
      <c r="BF164" s="398"/>
      <c r="BG164" s="399"/>
      <c r="BH164" s="399"/>
      <c r="BI164" s="398"/>
      <c r="BJ164" s="398"/>
      <c r="BK164" s="398"/>
      <c r="BL164" s="398"/>
      <c r="BM164" s="398"/>
      <c r="BN164" s="398"/>
      <c r="BO164" s="398"/>
      <c r="BP164" s="398"/>
      <c r="BQ164" s="398"/>
      <c r="BR164" s="398"/>
      <c r="BS164" s="399"/>
      <c r="BT164" s="402"/>
      <c r="BU164" s="399"/>
      <c r="BV164" s="403"/>
      <c r="BW164" s="404"/>
      <c r="BX164" s="398"/>
      <c r="BY164" s="398"/>
      <c r="BZ164" s="398"/>
      <c r="CA164" s="399"/>
      <c r="CB164" s="405"/>
      <c r="CC164" s="406"/>
      <c r="CD164" s="406"/>
      <c r="CE164" s="398"/>
      <c r="CF164" s="406"/>
      <c r="CG164" s="406"/>
      <c r="CH164" s="406"/>
      <c r="CI164" s="406"/>
      <c r="CJ164" s="406"/>
      <c r="CK164" s="406"/>
      <c r="CL164" s="406"/>
      <c r="CM164" s="399"/>
    </row>
    <row r="165" spans="1:91" x14ac:dyDescent="0.25">
      <c r="A165" s="398"/>
      <c r="B165" s="399"/>
      <c r="C165" s="399"/>
      <c r="D165" s="398"/>
      <c r="E165" s="400"/>
      <c r="F165" s="401"/>
      <c r="G165" s="401"/>
      <c r="H165" s="401"/>
      <c r="I165" s="401"/>
      <c r="J165" s="398"/>
      <c r="K165" s="398"/>
      <c r="L165" s="398"/>
      <c r="Q165" s="398"/>
      <c r="R165" s="398"/>
      <c r="S165" s="398"/>
      <c r="T165" s="398"/>
      <c r="U165" s="398"/>
      <c r="V165" s="400"/>
      <c r="W165" s="400"/>
      <c r="X165" s="399"/>
      <c r="Y165" s="398"/>
      <c r="Z165" s="398"/>
      <c r="AA165" s="398"/>
      <c r="AB165" s="398"/>
      <c r="AC165" s="398"/>
      <c r="AD165" s="399"/>
      <c r="AE165" s="399"/>
      <c r="AF165" s="398"/>
      <c r="AG165" s="407"/>
      <c r="AH165" s="407"/>
      <c r="AI165" s="407"/>
      <c r="AJ165" s="407"/>
      <c r="AK165" s="407"/>
      <c r="AL165" s="398"/>
      <c r="AM165" s="400"/>
      <c r="AN165" s="399"/>
      <c r="AO165" s="399"/>
      <c r="AP165" s="398"/>
      <c r="AQ165" s="398"/>
      <c r="AR165" s="398"/>
      <c r="AS165" s="398"/>
      <c r="AT165" s="398"/>
      <c r="AU165" s="398"/>
      <c r="AV165" s="398"/>
      <c r="AW165" s="398"/>
      <c r="AX165" s="397"/>
      <c r="AY165" s="397"/>
      <c r="AZ165" s="399"/>
      <c r="BA165" s="398"/>
      <c r="BB165" s="398"/>
      <c r="BC165" s="398"/>
      <c r="BD165" s="398"/>
      <c r="BE165" s="398"/>
      <c r="BF165" s="398"/>
      <c r="BG165" s="399"/>
      <c r="BH165" s="399"/>
      <c r="BI165" s="398"/>
      <c r="BJ165" s="398"/>
      <c r="BK165" s="398"/>
      <c r="BL165" s="398"/>
      <c r="BM165" s="398"/>
      <c r="BN165" s="398"/>
      <c r="BO165" s="398"/>
      <c r="BP165" s="398"/>
      <c r="BQ165" s="398"/>
      <c r="BR165" s="398"/>
      <c r="BS165" s="399"/>
      <c r="BT165" s="402"/>
      <c r="BU165" s="399"/>
      <c r="BV165" s="403"/>
      <c r="BW165" s="404"/>
      <c r="BX165" s="398"/>
      <c r="BY165" s="398"/>
      <c r="BZ165" s="398"/>
      <c r="CA165" s="399"/>
      <c r="CB165" s="405"/>
      <c r="CC165" s="406"/>
      <c r="CD165" s="406"/>
      <c r="CE165" s="398"/>
      <c r="CF165" s="406"/>
      <c r="CG165" s="406"/>
      <c r="CH165" s="406"/>
      <c r="CI165" s="406"/>
      <c r="CJ165" s="406"/>
      <c r="CK165" s="406"/>
      <c r="CL165" s="406"/>
      <c r="CM165" s="399"/>
    </row>
    <row r="166" spans="1:91" x14ac:dyDescent="0.25">
      <c r="A166" s="398"/>
      <c r="B166" s="399"/>
      <c r="C166" s="399"/>
      <c r="D166" s="398"/>
      <c r="E166" s="400"/>
      <c r="F166" s="401"/>
      <c r="G166" s="401"/>
      <c r="H166" s="401"/>
      <c r="I166" s="401"/>
      <c r="J166" s="398"/>
      <c r="K166" s="398"/>
      <c r="L166" s="398"/>
      <c r="Q166" s="398"/>
      <c r="R166" s="398"/>
      <c r="S166" s="398"/>
      <c r="T166" s="398"/>
      <c r="U166" s="398"/>
      <c r="V166" s="400"/>
      <c r="W166" s="400"/>
      <c r="X166" s="399"/>
      <c r="Y166" s="398"/>
      <c r="Z166" s="398"/>
      <c r="AA166" s="398"/>
      <c r="AB166" s="398"/>
      <c r="AC166" s="398"/>
      <c r="AD166" s="399"/>
      <c r="AE166" s="399"/>
      <c r="AF166" s="398"/>
      <c r="AG166" s="407"/>
      <c r="AH166" s="407"/>
      <c r="AI166" s="407"/>
      <c r="AJ166" s="407"/>
      <c r="AK166" s="407"/>
      <c r="AL166" s="398"/>
      <c r="AM166" s="400"/>
      <c r="AN166" s="399"/>
      <c r="AO166" s="399"/>
      <c r="AP166" s="398"/>
      <c r="AQ166" s="398"/>
      <c r="AR166" s="398"/>
      <c r="AS166" s="398"/>
      <c r="AT166" s="398"/>
      <c r="AU166" s="398"/>
      <c r="AV166" s="398"/>
      <c r="AW166" s="398"/>
      <c r="AX166" s="397"/>
      <c r="AY166" s="397"/>
      <c r="AZ166" s="399"/>
      <c r="BA166" s="398"/>
      <c r="BB166" s="398"/>
      <c r="BC166" s="398"/>
      <c r="BD166" s="398"/>
      <c r="BE166" s="398"/>
      <c r="BF166" s="398"/>
      <c r="BG166" s="399"/>
      <c r="BH166" s="399"/>
      <c r="BI166" s="398"/>
      <c r="BJ166" s="398"/>
      <c r="BK166" s="398"/>
      <c r="BL166" s="398"/>
      <c r="BM166" s="398"/>
      <c r="BN166" s="398"/>
      <c r="BO166" s="398"/>
      <c r="BP166" s="398"/>
      <c r="BQ166" s="398"/>
      <c r="BR166" s="398"/>
      <c r="BS166" s="399"/>
      <c r="BT166" s="402"/>
      <c r="BU166" s="399"/>
      <c r="BV166" s="403"/>
      <c r="BW166" s="404"/>
      <c r="BX166" s="398"/>
      <c r="BY166" s="398"/>
      <c r="BZ166" s="398"/>
      <c r="CA166" s="399"/>
      <c r="CB166" s="405"/>
      <c r="CC166" s="406"/>
      <c r="CD166" s="406"/>
      <c r="CE166" s="398"/>
      <c r="CF166" s="406"/>
      <c r="CG166" s="406"/>
      <c r="CH166" s="406"/>
      <c r="CI166" s="406"/>
      <c r="CJ166" s="406"/>
      <c r="CK166" s="406"/>
      <c r="CL166" s="406"/>
      <c r="CM166" s="399"/>
    </row>
    <row r="167" spans="1:91" x14ac:dyDescent="0.25">
      <c r="A167" s="398"/>
      <c r="B167" s="399"/>
      <c r="C167" s="399"/>
      <c r="D167" s="398"/>
      <c r="E167" s="400"/>
      <c r="F167" s="401"/>
      <c r="G167" s="401"/>
      <c r="H167" s="401"/>
      <c r="I167" s="401"/>
      <c r="J167" s="398"/>
      <c r="K167" s="398"/>
      <c r="L167" s="398"/>
      <c r="Q167" s="398"/>
      <c r="R167" s="398"/>
      <c r="S167" s="398"/>
      <c r="T167" s="398"/>
      <c r="U167" s="398"/>
      <c r="V167" s="400"/>
      <c r="W167" s="400"/>
      <c r="X167" s="399"/>
      <c r="Y167" s="398"/>
      <c r="Z167" s="398"/>
      <c r="AA167" s="398"/>
      <c r="AB167" s="398"/>
      <c r="AC167" s="398"/>
      <c r="AD167" s="399"/>
      <c r="AE167" s="399"/>
      <c r="AF167" s="398"/>
      <c r="AG167" s="407"/>
      <c r="AH167" s="407"/>
      <c r="AI167" s="407"/>
      <c r="AJ167" s="407"/>
      <c r="AK167" s="407"/>
      <c r="AL167" s="398"/>
      <c r="AM167" s="400"/>
      <c r="AN167" s="399"/>
      <c r="AO167" s="399"/>
      <c r="AP167" s="398"/>
      <c r="AQ167" s="398"/>
      <c r="AR167" s="398"/>
      <c r="AS167" s="398"/>
      <c r="AT167" s="398"/>
      <c r="AU167" s="398"/>
      <c r="AV167" s="398"/>
      <c r="AW167" s="398"/>
      <c r="AX167" s="397"/>
      <c r="AY167" s="397"/>
      <c r="AZ167" s="399"/>
      <c r="BA167" s="398"/>
      <c r="BB167" s="398"/>
      <c r="BC167" s="398"/>
      <c r="BD167" s="398"/>
      <c r="BE167" s="398"/>
      <c r="BF167" s="398"/>
      <c r="BG167" s="399"/>
      <c r="BH167" s="399"/>
      <c r="BI167" s="398"/>
      <c r="BJ167" s="398"/>
      <c r="BK167" s="398"/>
      <c r="BL167" s="398"/>
      <c r="BM167" s="398"/>
      <c r="BN167" s="398"/>
      <c r="BO167" s="398"/>
      <c r="BP167" s="398"/>
      <c r="BQ167" s="398"/>
      <c r="BR167" s="398"/>
      <c r="BS167" s="399"/>
      <c r="BT167" s="402"/>
      <c r="BU167" s="399"/>
      <c r="BV167" s="403"/>
      <c r="BW167" s="404"/>
      <c r="BX167" s="398"/>
      <c r="BY167" s="398"/>
      <c r="BZ167" s="398"/>
      <c r="CA167" s="399"/>
      <c r="CB167" s="405"/>
      <c r="CC167" s="406"/>
      <c r="CD167" s="406"/>
      <c r="CE167" s="398"/>
      <c r="CF167" s="406"/>
      <c r="CG167" s="406"/>
      <c r="CH167" s="406"/>
      <c r="CI167" s="406"/>
      <c r="CJ167" s="406"/>
      <c r="CK167" s="406"/>
      <c r="CL167" s="406"/>
      <c r="CM167" s="399"/>
    </row>
    <row r="168" spans="1:91" x14ac:dyDescent="0.25">
      <c r="A168" s="398"/>
      <c r="B168" s="399"/>
      <c r="C168" s="399"/>
      <c r="D168" s="398"/>
      <c r="E168" s="400"/>
      <c r="F168" s="401"/>
      <c r="G168" s="401"/>
      <c r="H168" s="401"/>
      <c r="I168" s="401"/>
      <c r="J168" s="398"/>
      <c r="K168" s="398"/>
      <c r="L168" s="398"/>
      <c r="Q168" s="398"/>
      <c r="R168" s="398"/>
      <c r="S168" s="398"/>
      <c r="T168" s="398"/>
      <c r="U168" s="398"/>
      <c r="V168" s="400"/>
      <c r="W168" s="400"/>
      <c r="X168" s="399"/>
      <c r="Y168" s="398"/>
      <c r="Z168" s="398"/>
      <c r="AA168" s="398"/>
      <c r="AB168" s="398"/>
      <c r="AC168" s="398"/>
      <c r="AD168" s="399"/>
      <c r="AE168" s="399"/>
      <c r="AF168" s="398"/>
      <c r="AG168" s="407"/>
      <c r="AH168" s="407"/>
      <c r="AI168" s="407"/>
      <c r="AJ168" s="407"/>
      <c r="AK168" s="407"/>
      <c r="AL168" s="398"/>
      <c r="AM168" s="400"/>
      <c r="AN168" s="399"/>
      <c r="AO168" s="399"/>
      <c r="AP168" s="398"/>
      <c r="AQ168" s="398"/>
      <c r="AR168" s="398"/>
      <c r="AS168" s="398"/>
      <c r="AT168" s="398"/>
      <c r="AU168" s="398"/>
      <c r="AV168" s="398"/>
      <c r="AW168" s="398"/>
      <c r="AX168" s="397"/>
      <c r="AY168" s="397"/>
      <c r="AZ168" s="399"/>
      <c r="BA168" s="398"/>
      <c r="BB168" s="398"/>
      <c r="BC168" s="398"/>
      <c r="BD168" s="398"/>
      <c r="BE168" s="398"/>
      <c r="BF168" s="398"/>
      <c r="BG168" s="399"/>
      <c r="BH168" s="399"/>
      <c r="BI168" s="398"/>
      <c r="BJ168" s="398"/>
      <c r="BK168" s="398"/>
      <c r="BL168" s="398"/>
      <c r="BM168" s="398"/>
      <c r="BN168" s="398"/>
      <c r="BO168" s="398"/>
      <c r="BP168" s="398"/>
      <c r="BQ168" s="398"/>
      <c r="BR168" s="398"/>
      <c r="BS168" s="399"/>
      <c r="BT168" s="402"/>
      <c r="BU168" s="399"/>
      <c r="BV168" s="403"/>
      <c r="BW168" s="404"/>
      <c r="BX168" s="398"/>
      <c r="BY168" s="398"/>
      <c r="BZ168" s="398"/>
      <c r="CA168" s="399"/>
      <c r="CB168" s="405"/>
      <c r="CC168" s="406"/>
      <c r="CD168" s="406"/>
      <c r="CE168" s="398"/>
      <c r="CF168" s="406"/>
      <c r="CG168" s="406"/>
      <c r="CH168" s="406"/>
      <c r="CI168" s="406"/>
      <c r="CJ168" s="406"/>
      <c r="CK168" s="406"/>
      <c r="CL168" s="406"/>
      <c r="CM168" s="399"/>
    </row>
    <row r="169" spans="1:91" x14ac:dyDescent="0.25">
      <c r="A169" s="398"/>
      <c r="B169" s="399"/>
      <c r="C169" s="399"/>
      <c r="D169" s="398"/>
      <c r="E169" s="400"/>
      <c r="F169" s="401"/>
      <c r="G169" s="401"/>
      <c r="H169" s="401"/>
      <c r="I169" s="401"/>
      <c r="J169" s="398"/>
      <c r="K169" s="398"/>
      <c r="L169" s="398"/>
      <c r="Q169" s="398"/>
      <c r="R169" s="398"/>
      <c r="S169" s="398"/>
      <c r="T169" s="398"/>
      <c r="U169" s="398"/>
      <c r="V169" s="400"/>
      <c r="W169" s="400"/>
      <c r="X169" s="399"/>
      <c r="Y169" s="398"/>
      <c r="Z169" s="398"/>
      <c r="AA169" s="398"/>
      <c r="AB169" s="398"/>
      <c r="AC169" s="398"/>
      <c r="AD169" s="399"/>
      <c r="AE169" s="399"/>
      <c r="AF169" s="398"/>
      <c r="AG169" s="407"/>
      <c r="AH169" s="407"/>
      <c r="AI169" s="407"/>
      <c r="AJ169" s="407"/>
      <c r="AK169" s="407"/>
      <c r="AL169" s="398"/>
      <c r="AM169" s="400"/>
      <c r="AN169" s="399"/>
      <c r="AO169" s="399"/>
      <c r="AP169" s="398"/>
      <c r="AQ169" s="398"/>
      <c r="AR169" s="398"/>
      <c r="AS169" s="398"/>
      <c r="AT169" s="398"/>
      <c r="AU169" s="398"/>
      <c r="AV169" s="398"/>
      <c r="AW169" s="398"/>
      <c r="AX169" s="397"/>
      <c r="AY169" s="397"/>
      <c r="AZ169" s="399"/>
      <c r="BA169" s="398"/>
      <c r="BB169" s="398"/>
      <c r="BC169" s="398"/>
      <c r="BD169" s="398"/>
      <c r="BE169" s="398"/>
      <c r="BF169" s="398"/>
      <c r="BG169" s="399"/>
      <c r="BH169" s="399"/>
      <c r="BI169" s="398"/>
      <c r="BJ169" s="398"/>
      <c r="BK169" s="398"/>
      <c r="BL169" s="398"/>
      <c r="BM169" s="398"/>
      <c r="BN169" s="398"/>
      <c r="BO169" s="398"/>
      <c r="BP169" s="398"/>
      <c r="BQ169" s="398"/>
      <c r="BR169" s="398"/>
      <c r="BS169" s="399"/>
      <c r="BT169" s="402"/>
      <c r="BU169" s="399"/>
      <c r="BV169" s="403"/>
      <c r="BW169" s="404"/>
      <c r="BX169" s="398"/>
      <c r="BY169" s="398"/>
      <c r="BZ169" s="398"/>
      <c r="CA169" s="399"/>
      <c r="CB169" s="405"/>
      <c r="CC169" s="406"/>
      <c r="CD169" s="406"/>
      <c r="CE169" s="398"/>
      <c r="CF169" s="406"/>
      <c r="CG169" s="406"/>
      <c r="CH169" s="406"/>
      <c r="CI169" s="406"/>
      <c r="CJ169" s="406"/>
      <c r="CK169" s="406"/>
      <c r="CL169" s="406"/>
      <c r="CM169" s="399"/>
    </row>
    <row r="170" spans="1:91" x14ac:dyDescent="0.25">
      <c r="A170" s="398"/>
      <c r="B170" s="399"/>
      <c r="C170" s="399"/>
      <c r="D170" s="398"/>
      <c r="E170" s="400"/>
      <c r="F170" s="401"/>
      <c r="G170" s="401"/>
      <c r="H170" s="401"/>
      <c r="I170" s="401"/>
      <c r="J170" s="398"/>
      <c r="K170" s="398"/>
      <c r="L170" s="398"/>
      <c r="Q170" s="398"/>
      <c r="R170" s="398"/>
      <c r="S170" s="398"/>
      <c r="T170" s="398"/>
      <c r="U170" s="398"/>
      <c r="V170" s="400"/>
      <c r="W170" s="400"/>
      <c r="X170" s="399"/>
      <c r="Y170" s="398"/>
      <c r="Z170" s="398"/>
      <c r="AA170" s="398"/>
      <c r="AB170" s="398"/>
      <c r="AC170" s="398"/>
      <c r="AD170" s="399"/>
      <c r="AE170" s="399"/>
      <c r="AF170" s="398"/>
      <c r="AG170" s="407"/>
      <c r="AH170" s="407"/>
      <c r="AI170" s="407"/>
      <c r="AJ170" s="407"/>
      <c r="AK170" s="407"/>
      <c r="AL170" s="398"/>
      <c r="AM170" s="400"/>
      <c r="AN170" s="399"/>
      <c r="AO170" s="399"/>
      <c r="AP170" s="398"/>
      <c r="AQ170" s="398"/>
      <c r="AR170" s="398"/>
      <c r="AS170" s="398"/>
      <c r="AT170" s="398"/>
      <c r="AU170" s="398"/>
      <c r="AV170" s="398"/>
      <c r="AW170" s="398"/>
      <c r="AX170" s="397"/>
      <c r="AY170" s="397"/>
      <c r="AZ170" s="399"/>
      <c r="BA170" s="398"/>
      <c r="BB170" s="398"/>
      <c r="BC170" s="398"/>
      <c r="BD170" s="398"/>
      <c r="BE170" s="398"/>
      <c r="BF170" s="398"/>
      <c r="BG170" s="399"/>
      <c r="BH170" s="399"/>
      <c r="BI170" s="398"/>
      <c r="BJ170" s="398"/>
      <c r="BK170" s="398"/>
      <c r="BL170" s="398"/>
      <c r="BM170" s="398"/>
      <c r="BN170" s="398"/>
      <c r="BO170" s="398"/>
      <c r="BP170" s="398"/>
      <c r="BQ170" s="398"/>
      <c r="BR170" s="398"/>
      <c r="BS170" s="399"/>
      <c r="BT170" s="402"/>
      <c r="BU170" s="399"/>
      <c r="BV170" s="403"/>
      <c r="BW170" s="404"/>
      <c r="BX170" s="398"/>
      <c r="BY170" s="398"/>
      <c r="BZ170" s="398"/>
      <c r="CA170" s="399"/>
      <c r="CB170" s="405"/>
      <c r="CC170" s="406"/>
      <c r="CD170" s="406"/>
      <c r="CE170" s="398"/>
      <c r="CF170" s="406"/>
      <c r="CG170" s="406"/>
      <c r="CH170" s="406"/>
      <c r="CI170" s="406"/>
      <c r="CJ170" s="406"/>
      <c r="CK170" s="406"/>
      <c r="CL170" s="406"/>
      <c r="CM170" s="399"/>
    </row>
    <row r="171" spans="1:91" x14ac:dyDescent="0.25">
      <c r="A171" s="398"/>
      <c r="B171" s="399"/>
      <c r="C171" s="399"/>
      <c r="D171" s="398"/>
      <c r="E171" s="400"/>
      <c r="F171" s="401"/>
      <c r="G171" s="401"/>
      <c r="H171" s="401"/>
      <c r="I171" s="401"/>
      <c r="J171" s="398"/>
      <c r="K171" s="398"/>
      <c r="L171" s="398"/>
      <c r="Q171" s="398"/>
      <c r="R171" s="398"/>
      <c r="S171" s="398"/>
      <c r="T171" s="398"/>
      <c r="U171" s="398"/>
      <c r="V171" s="400"/>
      <c r="W171" s="400"/>
      <c r="X171" s="399"/>
      <c r="Y171" s="398"/>
      <c r="Z171" s="398"/>
      <c r="AA171" s="398"/>
      <c r="AB171" s="398"/>
      <c r="AC171" s="398"/>
      <c r="AD171" s="399"/>
      <c r="AE171" s="399"/>
      <c r="AF171" s="398"/>
      <c r="AG171" s="407"/>
      <c r="AH171" s="407"/>
      <c r="AI171" s="407"/>
      <c r="AJ171" s="407"/>
      <c r="AK171" s="407"/>
      <c r="AL171" s="398"/>
      <c r="AM171" s="400"/>
      <c r="AN171" s="399"/>
      <c r="AO171" s="399"/>
      <c r="AP171" s="398"/>
      <c r="AQ171" s="398"/>
      <c r="AR171" s="398"/>
      <c r="AS171" s="398"/>
      <c r="AT171" s="398"/>
      <c r="AU171" s="398"/>
      <c r="AV171" s="398"/>
      <c r="AW171" s="398"/>
      <c r="AX171" s="397"/>
      <c r="AY171" s="397"/>
      <c r="AZ171" s="399"/>
      <c r="BA171" s="398"/>
      <c r="BB171" s="398"/>
      <c r="BC171" s="398"/>
      <c r="BD171" s="398"/>
      <c r="BE171" s="398"/>
      <c r="BF171" s="398"/>
      <c r="BG171" s="399"/>
      <c r="BH171" s="399"/>
      <c r="BI171" s="398"/>
      <c r="BJ171" s="398"/>
      <c r="BK171" s="398"/>
      <c r="BL171" s="398"/>
      <c r="BM171" s="398"/>
      <c r="BN171" s="398"/>
      <c r="BO171" s="398"/>
      <c r="BP171" s="398"/>
      <c r="BQ171" s="398"/>
      <c r="BR171" s="398"/>
      <c r="BS171" s="399"/>
      <c r="BT171" s="402"/>
      <c r="BU171" s="399"/>
      <c r="BV171" s="403"/>
      <c r="BW171" s="404"/>
      <c r="BX171" s="398"/>
      <c r="BY171" s="398"/>
      <c r="BZ171" s="398"/>
      <c r="CA171" s="399"/>
      <c r="CB171" s="405"/>
      <c r="CC171" s="406"/>
      <c r="CD171" s="406"/>
      <c r="CE171" s="398"/>
      <c r="CF171" s="406"/>
      <c r="CG171" s="406"/>
      <c r="CH171" s="406"/>
      <c r="CI171" s="406"/>
      <c r="CJ171" s="406"/>
      <c r="CK171" s="406"/>
      <c r="CL171" s="406"/>
      <c r="CM171" s="399"/>
    </row>
    <row r="172" spans="1:91" x14ac:dyDescent="0.25">
      <c r="A172" s="398"/>
      <c r="B172" s="399"/>
      <c r="C172" s="399"/>
      <c r="D172" s="398"/>
      <c r="E172" s="400"/>
      <c r="F172" s="401"/>
      <c r="G172" s="401"/>
      <c r="H172" s="401"/>
      <c r="I172" s="401"/>
      <c r="J172" s="398"/>
      <c r="K172" s="398"/>
      <c r="L172" s="398"/>
      <c r="Q172" s="398"/>
      <c r="R172" s="398"/>
      <c r="S172" s="398"/>
      <c r="T172" s="398"/>
      <c r="U172" s="398"/>
      <c r="V172" s="400"/>
      <c r="W172" s="400"/>
      <c r="X172" s="399"/>
      <c r="Y172" s="398"/>
      <c r="Z172" s="398"/>
      <c r="AA172" s="398"/>
      <c r="AB172" s="398"/>
      <c r="AC172" s="398"/>
      <c r="AD172" s="399"/>
      <c r="AE172" s="399"/>
      <c r="AF172" s="398"/>
      <c r="AG172" s="407"/>
      <c r="AH172" s="407"/>
      <c r="AI172" s="407"/>
      <c r="AJ172" s="407"/>
      <c r="AK172" s="407"/>
      <c r="AL172" s="398"/>
      <c r="AM172" s="400"/>
      <c r="AN172" s="399"/>
      <c r="AO172" s="399"/>
      <c r="AP172" s="398"/>
      <c r="AQ172" s="398"/>
      <c r="AR172" s="398"/>
      <c r="AS172" s="398"/>
      <c r="AT172" s="398"/>
      <c r="AU172" s="398"/>
      <c r="AV172" s="398"/>
      <c r="AW172" s="398"/>
      <c r="AX172" s="397"/>
      <c r="AY172" s="397"/>
      <c r="AZ172" s="399"/>
      <c r="BA172" s="398"/>
      <c r="BB172" s="398"/>
      <c r="BC172" s="398"/>
      <c r="BD172" s="398"/>
      <c r="BE172" s="398"/>
      <c r="BF172" s="398"/>
      <c r="BG172" s="399"/>
      <c r="BH172" s="399"/>
      <c r="BI172" s="398"/>
      <c r="BJ172" s="398"/>
      <c r="BK172" s="398"/>
      <c r="BL172" s="398"/>
      <c r="BM172" s="398"/>
      <c r="BN172" s="398"/>
      <c r="BO172" s="398"/>
      <c r="BP172" s="398"/>
      <c r="BQ172" s="398"/>
      <c r="BR172" s="398"/>
      <c r="BS172" s="399"/>
      <c r="BT172" s="402"/>
      <c r="BU172" s="399"/>
      <c r="BV172" s="403"/>
      <c r="BW172" s="404"/>
      <c r="BX172" s="398"/>
      <c r="BY172" s="398"/>
      <c r="BZ172" s="398"/>
      <c r="CA172" s="399"/>
      <c r="CB172" s="405"/>
      <c r="CC172" s="406"/>
      <c r="CD172" s="406"/>
      <c r="CE172" s="398"/>
      <c r="CF172" s="406"/>
      <c r="CG172" s="406"/>
      <c r="CH172" s="406"/>
      <c r="CI172" s="406"/>
      <c r="CJ172" s="406"/>
      <c r="CK172" s="406"/>
      <c r="CL172" s="406"/>
      <c r="CM172" s="399"/>
    </row>
    <row r="173" spans="1:91" x14ac:dyDescent="0.25">
      <c r="A173" s="398"/>
      <c r="B173" s="399"/>
      <c r="C173" s="399"/>
      <c r="D173" s="398"/>
      <c r="E173" s="400"/>
      <c r="F173" s="401"/>
      <c r="G173" s="401"/>
      <c r="H173" s="401"/>
      <c r="I173" s="401"/>
      <c r="J173" s="398"/>
      <c r="K173" s="398"/>
      <c r="L173" s="398"/>
      <c r="Q173" s="398"/>
      <c r="R173" s="398"/>
      <c r="S173" s="398"/>
      <c r="T173" s="398"/>
      <c r="U173" s="398"/>
      <c r="V173" s="400"/>
      <c r="W173" s="400"/>
      <c r="X173" s="399"/>
      <c r="Y173" s="398"/>
      <c r="Z173" s="398"/>
      <c r="AA173" s="398"/>
      <c r="AB173" s="398"/>
      <c r="AC173" s="398"/>
      <c r="AD173" s="399"/>
      <c r="AE173" s="399"/>
      <c r="AF173" s="398"/>
      <c r="AG173" s="407"/>
      <c r="AH173" s="407"/>
      <c r="AI173" s="407"/>
      <c r="AJ173" s="407"/>
      <c r="AK173" s="407"/>
      <c r="AL173" s="398"/>
      <c r="AM173" s="400"/>
      <c r="AN173" s="399"/>
      <c r="AO173" s="399"/>
      <c r="AP173" s="398"/>
      <c r="AQ173" s="398"/>
      <c r="AR173" s="398"/>
      <c r="AS173" s="398"/>
      <c r="AT173" s="398"/>
      <c r="AU173" s="398"/>
      <c r="AV173" s="398"/>
      <c r="AW173" s="398"/>
      <c r="AX173" s="397"/>
      <c r="AY173" s="397"/>
      <c r="AZ173" s="399"/>
      <c r="BA173" s="398"/>
      <c r="BB173" s="398"/>
      <c r="BC173" s="398"/>
      <c r="BD173" s="398"/>
      <c r="BE173" s="398"/>
      <c r="BF173" s="398"/>
      <c r="BG173" s="399"/>
      <c r="BH173" s="399"/>
      <c r="BI173" s="398"/>
      <c r="BJ173" s="398"/>
      <c r="BK173" s="398"/>
      <c r="BL173" s="398"/>
      <c r="BM173" s="398"/>
      <c r="BN173" s="398"/>
      <c r="BO173" s="398"/>
      <c r="BP173" s="398"/>
      <c r="BQ173" s="398"/>
      <c r="BR173" s="398"/>
      <c r="BS173" s="399"/>
      <c r="BT173" s="402"/>
      <c r="BU173" s="399"/>
      <c r="BV173" s="403"/>
      <c r="BW173" s="404"/>
      <c r="BX173" s="398"/>
      <c r="BY173" s="398"/>
      <c r="BZ173" s="398"/>
      <c r="CA173" s="399"/>
      <c r="CB173" s="405"/>
      <c r="CC173" s="406"/>
      <c r="CD173" s="406"/>
      <c r="CE173" s="398"/>
      <c r="CF173" s="406"/>
      <c r="CG173" s="406"/>
      <c r="CH173" s="406"/>
      <c r="CI173" s="406"/>
      <c r="CJ173" s="406"/>
      <c r="CK173" s="406"/>
      <c r="CL173" s="406"/>
      <c r="CM173" s="399"/>
    </row>
    <row r="174" spans="1:91" x14ac:dyDescent="0.25">
      <c r="A174" s="398"/>
      <c r="B174" s="399"/>
      <c r="C174" s="399"/>
      <c r="D174" s="398"/>
      <c r="E174" s="400"/>
      <c r="F174" s="401"/>
      <c r="G174" s="401"/>
      <c r="H174" s="401"/>
      <c r="I174" s="401"/>
      <c r="J174" s="398"/>
      <c r="K174" s="398"/>
      <c r="L174" s="398"/>
      <c r="Q174" s="398"/>
      <c r="R174" s="398"/>
      <c r="S174" s="398"/>
      <c r="T174" s="398"/>
      <c r="U174" s="398"/>
      <c r="V174" s="400"/>
      <c r="W174" s="400"/>
      <c r="X174" s="399"/>
      <c r="Y174" s="398"/>
      <c r="Z174" s="398"/>
      <c r="AA174" s="398"/>
      <c r="AB174" s="398"/>
      <c r="AC174" s="398"/>
      <c r="AD174" s="399"/>
      <c r="AE174" s="399"/>
      <c r="AF174" s="398"/>
      <c r="AG174" s="407"/>
      <c r="AH174" s="407"/>
      <c r="AI174" s="407"/>
      <c r="AJ174" s="407"/>
      <c r="AK174" s="407"/>
      <c r="AL174" s="398"/>
      <c r="AM174" s="400"/>
      <c r="AN174" s="399"/>
      <c r="AO174" s="399"/>
      <c r="AP174" s="398"/>
      <c r="AQ174" s="398"/>
      <c r="AR174" s="398"/>
      <c r="AS174" s="398"/>
      <c r="AT174" s="398"/>
      <c r="AU174" s="398"/>
      <c r="AV174" s="398"/>
      <c r="AW174" s="398"/>
      <c r="AX174" s="397"/>
      <c r="AY174" s="397"/>
      <c r="AZ174" s="399"/>
      <c r="BA174" s="398"/>
      <c r="BB174" s="398"/>
      <c r="BC174" s="398"/>
      <c r="BD174" s="398"/>
      <c r="BE174" s="398"/>
      <c r="BF174" s="398"/>
      <c r="BG174" s="399"/>
      <c r="BH174" s="399"/>
      <c r="BI174" s="398"/>
      <c r="BJ174" s="398"/>
      <c r="BK174" s="398"/>
      <c r="BL174" s="398"/>
      <c r="BM174" s="398"/>
      <c r="BN174" s="398"/>
      <c r="BO174" s="398"/>
      <c r="BP174" s="398"/>
      <c r="BQ174" s="398"/>
      <c r="BR174" s="398"/>
      <c r="BS174" s="399"/>
      <c r="BT174" s="402"/>
      <c r="BU174" s="399"/>
      <c r="BV174" s="403"/>
      <c r="BW174" s="404"/>
      <c r="BX174" s="398"/>
      <c r="BY174" s="398"/>
      <c r="BZ174" s="398"/>
      <c r="CA174" s="399"/>
      <c r="CB174" s="405"/>
      <c r="CC174" s="406"/>
      <c r="CD174" s="406"/>
      <c r="CE174" s="398"/>
      <c r="CF174" s="406"/>
      <c r="CG174" s="406"/>
      <c r="CH174" s="406"/>
      <c r="CI174" s="406"/>
      <c r="CJ174" s="406"/>
      <c r="CK174" s="406"/>
      <c r="CL174" s="406"/>
      <c r="CM174" s="399"/>
    </row>
    <row r="175" spans="1:91" x14ac:dyDescent="0.25">
      <c r="A175" s="398"/>
      <c r="B175" s="399"/>
      <c r="C175" s="399"/>
      <c r="D175" s="398"/>
      <c r="E175" s="400"/>
      <c r="F175" s="401"/>
      <c r="G175" s="401"/>
      <c r="H175" s="401"/>
      <c r="I175" s="401"/>
      <c r="J175" s="398"/>
      <c r="K175" s="398"/>
      <c r="L175" s="398"/>
      <c r="Q175" s="398"/>
      <c r="R175" s="398"/>
      <c r="S175" s="398"/>
      <c r="T175" s="398"/>
      <c r="U175" s="398"/>
      <c r="V175" s="400"/>
      <c r="W175" s="400"/>
      <c r="X175" s="399"/>
      <c r="Y175" s="398"/>
      <c r="Z175" s="398"/>
      <c r="AA175" s="398"/>
      <c r="AB175" s="398"/>
      <c r="AC175" s="398"/>
      <c r="AD175" s="399"/>
      <c r="AE175" s="399"/>
      <c r="AF175" s="398"/>
      <c r="AG175" s="407"/>
      <c r="AH175" s="407"/>
      <c r="AI175" s="407"/>
      <c r="AJ175" s="407"/>
      <c r="AK175" s="407"/>
      <c r="AL175" s="398"/>
      <c r="AM175" s="400"/>
      <c r="AN175" s="399"/>
      <c r="AO175" s="399"/>
      <c r="AP175" s="398"/>
      <c r="AQ175" s="398"/>
      <c r="AR175" s="398"/>
      <c r="AS175" s="398"/>
      <c r="AT175" s="398"/>
      <c r="AU175" s="398"/>
      <c r="AV175" s="398"/>
      <c r="AW175" s="398"/>
      <c r="AX175" s="397"/>
      <c r="AY175" s="397"/>
      <c r="AZ175" s="399"/>
      <c r="BA175" s="398"/>
      <c r="BB175" s="398"/>
      <c r="BC175" s="398"/>
      <c r="BD175" s="398"/>
      <c r="BE175" s="398"/>
      <c r="BF175" s="398"/>
      <c r="BG175" s="399"/>
      <c r="BH175" s="399"/>
      <c r="BI175" s="398"/>
      <c r="BJ175" s="398"/>
      <c r="BK175" s="398"/>
      <c r="BL175" s="398"/>
      <c r="BM175" s="398"/>
      <c r="BN175" s="398"/>
      <c r="BO175" s="398"/>
      <c r="BP175" s="398"/>
      <c r="BQ175" s="398"/>
      <c r="BR175" s="398"/>
      <c r="BS175" s="399"/>
      <c r="BT175" s="402"/>
      <c r="BU175" s="399"/>
      <c r="BV175" s="403"/>
      <c r="BW175" s="404"/>
      <c r="BX175" s="398"/>
      <c r="BY175" s="398"/>
      <c r="BZ175" s="398"/>
      <c r="CA175" s="399"/>
      <c r="CB175" s="405"/>
      <c r="CC175" s="406"/>
      <c r="CD175" s="406"/>
      <c r="CE175" s="398"/>
      <c r="CF175" s="406"/>
      <c r="CG175" s="406"/>
      <c r="CH175" s="406"/>
      <c r="CI175" s="406"/>
      <c r="CJ175" s="406"/>
      <c r="CK175" s="406"/>
      <c r="CL175" s="406"/>
      <c r="CM175" s="399"/>
    </row>
    <row r="176" spans="1:91" x14ac:dyDescent="0.25">
      <c r="A176" s="398"/>
      <c r="B176" s="399"/>
      <c r="C176" s="399"/>
      <c r="D176" s="398"/>
      <c r="E176" s="400"/>
      <c r="F176" s="401"/>
      <c r="G176" s="401"/>
      <c r="H176" s="401"/>
      <c r="I176" s="401"/>
      <c r="J176" s="398"/>
      <c r="K176" s="398"/>
      <c r="L176" s="398"/>
      <c r="Q176" s="398"/>
      <c r="R176" s="398"/>
      <c r="S176" s="398"/>
      <c r="T176" s="398"/>
      <c r="U176" s="398"/>
      <c r="V176" s="400"/>
      <c r="W176" s="400"/>
      <c r="X176" s="399"/>
      <c r="Y176" s="398"/>
      <c r="Z176" s="398"/>
      <c r="AA176" s="398"/>
      <c r="AB176" s="398"/>
      <c r="AC176" s="398"/>
      <c r="AD176" s="399"/>
      <c r="AE176" s="399"/>
      <c r="AF176" s="398"/>
      <c r="AG176" s="407"/>
      <c r="AH176" s="407"/>
      <c r="AI176" s="407"/>
      <c r="AJ176" s="407"/>
      <c r="AK176" s="407"/>
      <c r="AL176" s="398"/>
      <c r="AM176" s="400"/>
      <c r="AN176" s="399"/>
      <c r="AO176" s="399"/>
      <c r="AP176" s="398"/>
      <c r="AQ176" s="398"/>
      <c r="AR176" s="398"/>
      <c r="AS176" s="398"/>
      <c r="AT176" s="398"/>
      <c r="AU176" s="398"/>
      <c r="AV176" s="398"/>
      <c r="AW176" s="398"/>
      <c r="AX176" s="397"/>
      <c r="AY176" s="397"/>
      <c r="AZ176" s="399"/>
      <c r="BA176" s="398"/>
      <c r="BB176" s="398"/>
      <c r="BC176" s="398"/>
      <c r="BD176" s="398"/>
      <c r="BE176" s="398"/>
      <c r="BF176" s="398"/>
      <c r="BG176" s="399"/>
      <c r="BH176" s="399"/>
      <c r="BI176" s="398"/>
      <c r="BJ176" s="398"/>
      <c r="BK176" s="398"/>
      <c r="BL176" s="398"/>
      <c r="BM176" s="398"/>
      <c r="BN176" s="398"/>
      <c r="BO176" s="398"/>
      <c r="BP176" s="398"/>
      <c r="BQ176" s="398"/>
      <c r="BR176" s="398"/>
      <c r="BS176" s="399"/>
      <c r="BT176" s="402"/>
      <c r="BU176" s="399"/>
      <c r="BV176" s="403"/>
      <c r="BW176" s="404"/>
      <c r="BX176" s="398"/>
      <c r="BY176" s="398"/>
      <c r="BZ176" s="398"/>
      <c r="CA176" s="399"/>
      <c r="CB176" s="405"/>
      <c r="CC176" s="406"/>
      <c r="CD176" s="406"/>
      <c r="CE176" s="398"/>
      <c r="CF176" s="406"/>
      <c r="CG176" s="406"/>
      <c r="CH176" s="406"/>
      <c r="CI176" s="406"/>
      <c r="CJ176" s="406"/>
      <c r="CK176" s="406"/>
      <c r="CL176" s="406"/>
      <c r="CM176" s="399"/>
    </row>
    <row r="177" spans="1:91" x14ac:dyDescent="0.25">
      <c r="A177" s="398"/>
      <c r="B177" s="399"/>
      <c r="C177" s="399"/>
      <c r="D177" s="398"/>
      <c r="E177" s="400"/>
      <c r="F177" s="401"/>
      <c r="G177" s="401"/>
      <c r="H177" s="401"/>
      <c r="I177" s="401"/>
      <c r="J177" s="398"/>
      <c r="K177" s="398"/>
      <c r="L177" s="398"/>
      <c r="Q177" s="398"/>
      <c r="R177" s="398"/>
      <c r="S177" s="398"/>
      <c r="T177" s="398"/>
      <c r="U177" s="398"/>
      <c r="V177" s="400"/>
      <c r="W177" s="400"/>
      <c r="X177" s="399"/>
      <c r="Y177" s="398"/>
      <c r="Z177" s="398"/>
      <c r="AA177" s="398"/>
      <c r="AB177" s="398"/>
      <c r="AC177" s="398"/>
      <c r="AD177" s="399"/>
      <c r="AE177" s="399"/>
      <c r="AF177" s="398"/>
      <c r="AG177" s="407"/>
      <c r="AH177" s="407"/>
      <c r="AI177" s="407"/>
      <c r="AJ177" s="407"/>
      <c r="AK177" s="407"/>
      <c r="AL177" s="398"/>
      <c r="AM177" s="400"/>
      <c r="AN177" s="399"/>
      <c r="AO177" s="399"/>
      <c r="AP177" s="398"/>
      <c r="AQ177" s="398"/>
      <c r="AR177" s="398"/>
      <c r="AS177" s="398"/>
      <c r="AT177" s="398"/>
      <c r="AU177" s="398"/>
      <c r="AV177" s="398"/>
      <c r="AW177" s="398"/>
      <c r="AX177" s="397"/>
      <c r="AY177" s="397"/>
      <c r="AZ177" s="399"/>
      <c r="BA177" s="398"/>
      <c r="BB177" s="398"/>
      <c r="BC177" s="398"/>
      <c r="BD177" s="398"/>
      <c r="BE177" s="398"/>
      <c r="BF177" s="398"/>
      <c r="BG177" s="399"/>
      <c r="BH177" s="399"/>
      <c r="BI177" s="398"/>
      <c r="BJ177" s="398"/>
      <c r="BK177" s="398"/>
      <c r="BL177" s="398"/>
      <c r="BM177" s="398"/>
      <c r="BN177" s="398"/>
      <c r="BO177" s="398"/>
      <c r="BP177" s="398"/>
      <c r="BQ177" s="398"/>
      <c r="BR177" s="398"/>
      <c r="BS177" s="399"/>
      <c r="BT177" s="402"/>
      <c r="BU177" s="399"/>
      <c r="BV177" s="403"/>
      <c r="BW177" s="404"/>
      <c r="BX177" s="398"/>
      <c r="BY177" s="398"/>
      <c r="BZ177" s="398"/>
      <c r="CA177" s="399"/>
      <c r="CB177" s="405"/>
      <c r="CC177" s="406"/>
      <c r="CD177" s="406"/>
      <c r="CE177" s="398"/>
      <c r="CF177" s="406"/>
      <c r="CG177" s="406"/>
      <c r="CH177" s="406"/>
      <c r="CI177" s="406"/>
      <c r="CJ177" s="406"/>
      <c r="CK177" s="406"/>
      <c r="CL177" s="406"/>
      <c r="CM177" s="399"/>
    </row>
    <row r="178" spans="1:91" x14ac:dyDescent="0.25">
      <c r="A178" s="398"/>
      <c r="B178" s="399"/>
      <c r="C178" s="399"/>
      <c r="D178" s="398"/>
      <c r="E178" s="400"/>
      <c r="F178" s="401"/>
      <c r="G178" s="401"/>
      <c r="H178" s="401"/>
      <c r="I178" s="401"/>
      <c r="J178" s="398"/>
      <c r="K178" s="398"/>
      <c r="L178" s="398"/>
      <c r="Q178" s="398"/>
      <c r="R178" s="398"/>
      <c r="S178" s="398"/>
      <c r="T178" s="398"/>
      <c r="U178" s="398"/>
      <c r="V178" s="400"/>
      <c r="W178" s="400"/>
      <c r="X178" s="399"/>
      <c r="Y178" s="398"/>
      <c r="Z178" s="398"/>
      <c r="AA178" s="398"/>
      <c r="AB178" s="398"/>
      <c r="AC178" s="398"/>
      <c r="AD178" s="399"/>
      <c r="AE178" s="399"/>
      <c r="AF178" s="398"/>
      <c r="AG178" s="407"/>
      <c r="AH178" s="407"/>
      <c r="AI178" s="407"/>
      <c r="AJ178" s="407"/>
      <c r="AK178" s="407"/>
      <c r="AL178" s="398"/>
      <c r="AM178" s="400"/>
      <c r="AN178" s="399"/>
      <c r="AO178" s="399"/>
      <c r="AP178" s="398"/>
      <c r="AQ178" s="398"/>
      <c r="AR178" s="398"/>
      <c r="AS178" s="398"/>
      <c r="AT178" s="398"/>
      <c r="AU178" s="398"/>
      <c r="AV178" s="398"/>
      <c r="AW178" s="398"/>
      <c r="AX178" s="397"/>
      <c r="AY178" s="397"/>
      <c r="AZ178" s="399"/>
      <c r="BA178" s="398"/>
      <c r="BB178" s="398"/>
      <c r="BC178" s="398"/>
      <c r="BD178" s="398"/>
      <c r="BE178" s="398"/>
      <c r="BF178" s="398"/>
      <c r="BG178" s="399"/>
      <c r="BH178" s="399"/>
      <c r="BI178" s="398"/>
      <c r="BJ178" s="398"/>
      <c r="BK178" s="398"/>
      <c r="BL178" s="398"/>
      <c r="BM178" s="398"/>
      <c r="BN178" s="398"/>
      <c r="BO178" s="398"/>
      <c r="BP178" s="398"/>
      <c r="BQ178" s="398"/>
      <c r="BR178" s="398"/>
      <c r="BS178" s="399"/>
      <c r="BT178" s="402"/>
      <c r="BU178" s="399"/>
      <c r="BV178" s="403"/>
      <c r="BW178" s="404"/>
      <c r="BX178" s="398"/>
      <c r="BY178" s="398"/>
      <c r="BZ178" s="398"/>
      <c r="CA178" s="399"/>
      <c r="CB178" s="405"/>
      <c r="CC178" s="406"/>
      <c r="CD178" s="406"/>
      <c r="CE178" s="398"/>
      <c r="CF178" s="406"/>
      <c r="CG178" s="406"/>
      <c r="CH178" s="406"/>
      <c r="CI178" s="406"/>
      <c r="CJ178" s="406"/>
      <c r="CK178" s="406"/>
      <c r="CL178" s="406"/>
      <c r="CM178" s="399"/>
    </row>
    <row r="179" spans="1:91" x14ac:dyDescent="0.25">
      <c r="A179" s="398"/>
      <c r="B179" s="399"/>
      <c r="C179" s="399"/>
      <c r="D179" s="398"/>
      <c r="E179" s="400"/>
      <c r="F179" s="401"/>
      <c r="G179" s="401"/>
      <c r="H179" s="401"/>
      <c r="I179" s="401"/>
      <c r="J179" s="398"/>
      <c r="K179" s="398"/>
      <c r="L179" s="398"/>
      <c r="Q179" s="398"/>
      <c r="R179" s="398"/>
      <c r="S179" s="398"/>
      <c r="T179" s="398"/>
      <c r="U179" s="398"/>
      <c r="V179" s="400"/>
      <c r="W179" s="400"/>
      <c r="X179" s="399"/>
      <c r="Y179" s="398"/>
      <c r="Z179" s="398"/>
      <c r="AA179" s="398"/>
      <c r="AB179" s="398"/>
      <c r="AC179" s="398"/>
      <c r="AD179" s="399"/>
      <c r="AE179" s="399"/>
      <c r="AF179" s="398"/>
      <c r="AG179" s="407"/>
      <c r="AH179" s="407"/>
      <c r="AI179" s="407"/>
      <c r="AJ179" s="407"/>
      <c r="AK179" s="407"/>
      <c r="AL179" s="398"/>
      <c r="AM179" s="400"/>
      <c r="AN179" s="399"/>
      <c r="AO179" s="399"/>
      <c r="AP179" s="398"/>
      <c r="AQ179" s="398"/>
      <c r="AR179" s="398"/>
      <c r="AS179" s="398"/>
      <c r="AT179" s="398"/>
      <c r="AU179" s="398"/>
      <c r="AV179" s="398"/>
      <c r="AW179" s="398"/>
      <c r="AX179" s="397"/>
      <c r="AY179" s="397"/>
      <c r="AZ179" s="399"/>
      <c r="BA179" s="398"/>
      <c r="BB179" s="398"/>
      <c r="BC179" s="398"/>
      <c r="BD179" s="398"/>
      <c r="BE179" s="398"/>
      <c r="BF179" s="398"/>
      <c r="BG179" s="399"/>
      <c r="BH179" s="399"/>
      <c r="BI179" s="398"/>
      <c r="BJ179" s="398"/>
      <c r="BK179" s="398"/>
      <c r="BL179" s="398"/>
      <c r="BM179" s="398"/>
      <c r="BN179" s="398"/>
      <c r="BO179" s="398"/>
      <c r="BP179" s="398"/>
      <c r="BQ179" s="398"/>
      <c r="BR179" s="398"/>
      <c r="BS179" s="399"/>
      <c r="BT179" s="402"/>
      <c r="BU179" s="399"/>
      <c r="BV179" s="403"/>
      <c r="BW179" s="404"/>
      <c r="BX179" s="398"/>
      <c r="BY179" s="398"/>
      <c r="BZ179" s="398"/>
      <c r="CA179" s="399"/>
      <c r="CB179" s="405"/>
      <c r="CC179" s="406"/>
      <c r="CD179" s="406"/>
      <c r="CE179" s="398"/>
      <c r="CF179" s="406"/>
      <c r="CG179" s="406"/>
      <c r="CH179" s="406"/>
      <c r="CI179" s="406"/>
      <c r="CJ179" s="406"/>
      <c r="CK179" s="406"/>
      <c r="CL179" s="406"/>
      <c r="CM179" s="399"/>
    </row>
    <row r="180" spans="1:91" x14ac:dyDescent="0.25">
      <c r="A180" s="398"/>
      <c r="B180" s="399"/>
      <c r="C180" s="399"/>
      <c r="D180" s="398"/>
      <c r="E180" s="400"/>
      <c r="F180" s="401"/>
      <c r="G180" s="401"/>
      <c r="H180" s="401"/>
      <c r="I180" s="401"/>
      <c r="J180" s="398"/>
      <c r="K180" s="398"/>
      <c r="L180" s="398"/>
      <c r="Q180" s="398"/>
      <c r="R180" s="398"/>
      <c r="S180" s="398"/>
      <c r="T180" s="398"/>
      <c r="U180" s="398"/>
      <c r="V180" s="400"/>
      <c r="W180" s="400"/>
      <c r="X180" s="399"/>
      <c r="Y180" s="398"/>
      <c r="Z180" s="398"/>
      <c r="AA180" s="398"/>
      <c r="AB180" s="398"/>
      <c r="AC180" s="398"/>
      <c r="AD180" s="399"/>
      <c r="AE180" s="399"/>
      <c r="AF180" s="398"/>
      <c r="AG180" s="407"/>
      <c r="AH180" s="407"/>
      <c r="AI180" s="407"/>
      <c r="AJ180" s="407"/>
      <c r="AK180" s="407"/>
      <c r="AL180" s="398"/>
      <c r="AM180" s="400"/>
      <c r="AN180" s="399"/>
      <c r="AO180" s="399"/>
      <c r="AP180" s="398"/>
      <c r="AQ180" s="398"/>
      <c r="AR180" s="398"/>
      <c r="AS180" s="398"/>
      <c r="AT180" s="398"/>
      <c r="AU180" s="398"/>
      <c r="AV180" s="398"/>
      <c r="AW180" s="398"/>
      <c r="AX180" s="397"/>
      <c r="AY180" s="397"/>
      <c r="AZ180" s="399"/>
      <c r="BA180" s="398"/>
      <c r="BB180" s="398"/>
      <c r="BC180" s="398"/>
      <c r="BD180" s="398"/>
      <c r="BE180" s="398"/>
      <c r="BF180" s="398"/>
      <c r="BG180" s="399"/>
      <c r="BH180" s="399"/>
      <c r="BI180" s="398"/>
      <c r="BJ180" s="398"/>
      <c r="BK180" s="398"/>
      <c r="BL180" s="398"/>
      <c r="BM180" s="398"/>
      <c r="BN180" s="398"/>
      <c r="BO180" s="398"/>
      <c r="BP180" s="398"/>
      <c r="BQ180" s="398"/>
      <c r="BR180" s="398"/>
      <c r="BS180" s="399"/>
      <c r="BT180" s="402"/>
      <c r="BU180" s="399"/>
      <c r="BV180" s="403"/>
      <c r="BW180" s="404"/>
      <c r="BX180" s="398"/>
      <c r="BY180" s="398"/>
      <c r="BZ180" s="398"/>
      <c r="CA180" s="399"/>
      <c r="CB180" s="405"/>
      <c r="CC180" s="406"/>
      <c r="CD180" s="406"/>
      <c r="CE180" s="398"/>
      <c r="CF180" s="406"/>
      <c r="CG180" s="406"/>
      <c r="CH180" s="406"/>
      <c r="CI180" s="406"/>
      <c r="CJ180" s="406"/>
      <c r="CK180" s="406"/>
      <c r="CL180" s="406"/>
      <c r="CM180" s="399"/>
    </row>
    <row r="181" spans="1:91" x14ac:dyDescent="0.25">
      <c r="A181" s="398"/>
      <c r="B181" s="399"/>
      <c r="C181" s="399"/>
      <c r="D181" s="398"/>
      <c r="E181" s="400"/>
      <c r="F181" s="401"/>
      <c r="G181" s="401"/>
      <c r="H181" s="401"/>
      <c r="I181" s="401"/>
      <c r="J181" s="398"/>
      <c r="K181" s="398"/>
      <c r="L181" s="398"/>
      <c r="Q181" s="398"/>
      <c r="R181" s="398"/>
      <c r="S181" s="398"/>
      <c r="T181" s="398"/>
      <c r="U181" s="398"/>
      <c r="V181" s="400"/>
      <c r="W181" s="400"/>
      <c r="X181" s="399"/>
      <c r="Y181" s="398"/>
      <c r="Z181" s="398"/>
      <c r="AA181" s="398"/>
      <c r="AB181" s="398"/>
      <c r="AC181" s="398"/>
      <c r="AD181" s="399"/>
      <c r="AE181" s="399"/>
      <c r="AF181" s="398"/>
      <c r="AG181" s="407"/>
      <c r="AH181" s="407"/>
      <c r="AI181" s="407"/>
      <c r="AJ181" s="407"/>
      <c r="AK181" s="407"/>
      <c r="AL181" s="398"/>
      <c r="AM181" s="400"/>
      <c r="AN181" s="399"/>
      <c r="AO181" s="399"/>
      <c r="AP181" s="398"/>
      <c r="AQ181" s="398"/>
      <c r="AR181" s="398"/>
      <c r="AS181" s="398"/>
      <c r="AT181" s="398"/>
      <c r="AU181" s="398"/>
      <c r="AV181" s="398"/>
      <c r="AW181" s="398"/>
      <c r="AX181" s="397"/>
      <c r="AY181" s="397"/>
      <c r="AZ181" s="399"/>
      <c r="BA181" s="398"/>
      <c r="BB181" s="398"/>
      <c r="BC181" s="398"/>
      <c r="BD181" s="398"/>
      <c r="BE181" s="398"/>
      <c r="BF181" s="398"/>
      <c r="BG181" s="399"/>
      <c r="BH181" s="399"/>
      <c r="BI181" s="398"/>
      <c r="BJ181" s="398"/>
      <c r="BK181" s="398"/>
      <c r="BL181" s="398"/>
      <c r="BM181" s="398"/>
      <c r="BN181" s="398"/>
      <c r="BO181" s="398"/>
      <c r="BP181" s="398"/>
      <c r="BQ181" s="398"/>
      <c r="BR181" s="398"/>
      <c r="BS181" s="399"/>
      <c r="BT181" s="402"/>
      <c r="BU181" s="399"/>
      <c r="BV181" s="403"/>
      <c r="BW181" s="404"/>
      <c r="BX181" s="398"/>
      <c r="BY181" s="398"/>
      <c r="BZ181" s="398"/>
      <c r="CA181" s="399"/>
      <c r="CB181" s="405"/>
      <c r="CC181" s="406"/>
      <c r="CD181" s="406"/>
      <c r="CE181" s="398"/>
      <c r="CF181" s="406"/>
      <c r="CG181" s="406"/>
      <c r="CH181" s="406"/>
      <c r="CI181" s="406"/>
      <c r="CJ181" s="406"/>
      <c r="CK181" s="406"/>
      <c r="CL181" s="406"/>
      <c r="CM181" s="399"/>
    </row>
    <row r="182" spans="1:91" x14ac:dyDescent="0.25">
      <c r="A182" s="398"/>
      <c r="B182" s="399"/>
      <c r="C182" s="399"/>
      <c r="D182" s="398"/>
      <c r="E182" s="400"/>
      <c r="F182" s="401"/>
      <c r="G182" s="401"/>
      <c r="H182" s="401"/>
      <c r="I182" s="401"/>
      <c r="J182" s="398"/>
      <c r="K182" s="398"/>
      <c r="L182" s="398"/>
      <c r="Q182" s="398"/>
      <c r="R182" s="398"/>
      <c r="S182" s="398"/>
      <c r="T182" s="398"/>
      <c r="U182" s="398"/>
      <c r="V182" s="400"/>
      <c r="W182" s="400"/>
      <c r="X182" s="399"/>
      <c r="Y182" s="398"/>
      <c r="Z182" s="398"/>
      <c r="AA182" s="398"/>
      <c r="AB182" s="398"/>
      <c r="AC182" s="398"/>
      <c r="AD182" s="399"/>
      <c r="AE182" s="399"/>
      <c r="AF182" s="398"/>
      <c r="AG182" s="407"/>
      <c r="AH182" s="407"/>
      <c r="AI182" s="407"/>
      <c r="AJ182" s="407"/>
      <c r="AK182" s="407"/>
      <c r="AL182" s="398"/>
      <c r="AM182" s="400"/>
      <c r="AN182" s="399"/>
      <c r="AO182" s="399"/>
      <c r="AP182" s="398"/>
      <c r="AQ182" s="398"/>
      <c r="AR182" s="398"/>
      <c r="AS182" s="398"/>
      <c r="AT182" s="398"/>
      <c r="AU182" s="398"/>
      <c r="AV182" s="398"/>
      <c r="AW182" s="398"/>
      <c r="AX182" s="397"/>
      <c r="AY182" s="397"/>
      <c r="AZ182" s="399"/>
      <c r="BA182" s="398"/>
      <c r="BB182" s="398"/>
      <c r="BC182" s="398"/>
      <c r="BD182" s="398"/>
      <c r="BE182" s="398"/>
      <c r="BF182" s="398"/>
      <c r="BG182" s="399"/>
      <c r="BH182" s="399"/>
      <c r="BI182" s="398"/>
      <c r="BJ182" s="398"/>
      <c r="BK182" s="398"/>
      <c r="BL182" s="398"/>
      <c r="BM182" s="398"/>
      <c r="BN182" s="398"/>
      <c r="BO182" s="398"/>
      <c r="BP182" s="398"/>
      <c r="BQ182" s="398"/>
      <c r="BR182" s="398"/>
      <c r="BS182" s="399"/>
      <c r="BT182" s="402"/>
      <c r="BU182" s="399"/>
      <c r="BV182" s="403"/>
      <c r="BW182" s="404"/>
      <c r="BX182" s="398"/>
      <c r="BY182" s="398"/>
      <c r="BZ182" s="398"/>
      <c r="CA182" s="399"/>
      <c r="CB182" s="405"/>
      <c r="CC182" s="406"/>
      <c r="CD182" s="406"/>
      <c r="CE182" s="398"/>
      <c r="CF182" s="406"/>
      <c r="CG182" s="406"/>
      <c r="CH182" s="406"/>
      <c r="CI182" s="406"/>
      <c r="CJ182" s="406"/>
      <c r="CK182" s="406"/>
      <c r="CL182" s="406"/>
      <c r="CM182" s="399"/>
    </row>
    <row r="183" spans="1:91" x14ac:dyDescent="0.25">
      <c r="A183" s="398"/>
      <c r="B183" s="399"/>
      <c r="C183" s="399"/>
      <c r="D183" s="398"/>
      <c r="E183" s="400"/>
      <c r="F183" s="401"/>
      <c r="G183" s="401"/>
      <c r="H183" s="401"/>
      <c r="I183" s="401"/>
      <c r="J183" s="398"/>
      <c r="K183" s="398"/>
      <c r="L183" s="398"/>
      <c r="Q183" s="398"/>
      <c r="R183" s="398"/>
      <c r="S183" s="398"/>
      <c r="T183" s="398"/>
      <c r="U183" s="398"/>
      <c r="V183" s="400"/>
      <c r="W183" s="400"/>
      <c r="X183" s="399"/>
      <c r="Y183" s="398"/>
      <c r="Z183" s="398"/>
      <c r="AA183" s="398"/>
      <c r="AB183" s="398"/>
      <c r="AC183" s="398"/>
      <c r="AD183" s="399"/>
      <c r="AE183" s="399"/>
      <c r="AF183" s="398"/>
      <c r="AG183" s="407"/>
      <c r="AH183" s="407"/>
      <c r="AI183" s="407"/>
      <c r="AJ183" s="407"/>
      <c r="AK183" s="407"/>
      <c r="AL183" s="398"/>
      <c r="AM183" s="400"/>
      <c r="AN183" s="399"/>
      <c r="AO183" s="399"/>
      <c r="AP183" s="398"/>
      <c r="AQ183" s="398"/>
      <c r="AR183" s="398"/>
      <c r="AS183" s="398"/>
      <c r="AT183" s="398"/>
      <c r="AU183" s="398"/>
      <c r="AV183" s="398"/>
      <c r="AW183" s="398"/>
      <c r="AX183" s="397"/>
      <c r="AY183" s="397"/>
      <c r="AZ183" s="399"/>
      <c r="BA183" s="398"/>
      <c r="BB183" s="398"/>
      <c r="BC183" s="398"/>
      <c r="BD183" s="398"/>
      <c r="BE183" s="398"/>
      <c r="BF183" s="398"/>
      <c r="BG183" s="399"/>
      <c r="BH183" s="399"/>
      <c r="BI183" s="398"/>
      <c r="BJ183" s="398"/>
      <c r="BK183" s="398"/>
      <c r="BL183" s="398"/>
      <c r="BM183" s="398"/>
      <c r="BN183" s="398"/>
      <c r="BO183" s="398"/>
      <c r="BP183" s="398"/>
      <c r="BQ183" s="398"/>
      <c r="BR183" s="398"/>
      <c r="BS183" s="399"/>
      <c r="BT183" s="402"/>
      <c r="BU183" s="399"/>
      <c r="BV183" s="403"/>
      <c r="BW183" s="404"/>
      <c r="BX183" s="398"/>
      <c r="BY183" s="398"/>
      <c r="BZ183" s="398"/>
      <c r="CA183" s="399"/>
      <c r="CB183" s="405"/>
      <c r="CC183" s="406"/>
      <c r="CD183" s="406"/>
      <c r="CE183" s="398"/>
      <c r="CF183" s="406"/>
      <c r="CG183" s="406"/>
      <c r="CH183" s="406"/>
      <c r="CI183" s="406"/>
      <c r="CJ183" s="406"/>
      <c r="CK183" s="406"/>
      <c r="CL183" s="406"/>
      <c r="CM183" s="399"/>
    </row>
    <row r="184" spans="1:91" x14ac:dyDescent="0.25">
      <c r="A184" s="398"/>
      <c r="B184" s="399"/>
      <c r="C184" s="399"/>
      <c r="D184" s="398"/>
      <c r="E184" s="400"/>
      <c r="F184" s="401"/>
      <c r="G184" s="401"/>
      <c r="H184" s="401"/>
      <c r="I184" s="401"/>
      <c r="J184" s="398"/>
      <c r="K184" s="398"/>
      <c r="L184" s="398"/>
      <c r="Q184" s="398"/>
      <c r="R184" s="398"/>
      <c r="S184" s="398"/>
      <c r="T184" s="398"/>
      <c r="U184" s="398"/>
      <c r="V184" s="400"/>
      <c r="W184" s="400"/>
      <c r="X184" s="399"/>
      <c r="Y184" s="398"/>
      <c r="Z184" s="398"/>
      <c r="AA184" s="398"/>
      <c r="AB184" s="398"/>
      <c r="AC184" s="398"/>
      <c r="AD184" s="399"/>
      <c r="AE184" s="399"/>
      <c r="AF184" s="398"/>
      <c r="AG184" s="407"/>
      <c r="AH184" s="407"/>
      <c r="AI184" s="407"/>
      <c r="AJ184" s="407"/>
      <c r="AK184" s="407"/>
      <c r="AL184" s="398"/>
      <c r="AM184" s="400"/>
      <c r="AN184" s="399"/>
      <c r="AO184" s="399"/>
      <c r="AP184" s="398"/>
      <c r="AQ184" s="398"/>
      <c r="AR184" s="398"/>
      <c r="AS184" s="398"/>
      <c r="AT184" s="398"/>
      <c r="AU184" s="398"/>
      <c r="AV184" s="398"/>
      <c r="AW184" s="398"/>
      <c r="AX184" s="397"/>
      <c r="AY184" s="397"/>
      <c r="AZ184" s="399"/>
      <c r="BA184" s="398"/>
      <c r="BB184" s="398"/>
      <c r="BC184" s="398"/>
      <c r="BD184" s="398"/>
      <c r="BE184" s="398"/>
      <c r="BF184" s="398"/>
      <c r="BG184" s="399"/>
      <c r="BH184" s="399"/>
      <c r="BI184" s="398"/>
      <c r="BJ184" s="398"/>
      <c r="BK184" s="398"/>
      <c r="BL184" s="398"/>
      <c r="BM184" s="398"/>
      <c r="BN184" s="398"/>
      <c r="BO184" s="398"/>
      <c r="BP184" s="398"/>
      <c r="BQ184" s="398"/>
      <c r="BR184" s="398"/>
      <c r="BS184" s="399"/>
      <c r="BT184" s="402"/>
      <c r="BU184" s="399"/>
      <c r="BV184" s="403"/>
      <c r="BW184" s="404"/>
      <c r="BX184" s="398"/>
      <c r="BY184" s="398"/>
      <c r="BZ184" s="398"/>
      <c r="CA184" s="399"/>
      <c r="CB184" s="405"/>
      <c r="CC184" s="406"/>
      <c r="CD184" s="406"/>
      <c r="CE184" s="398"/>
      <c r="CF184" s="406"/>
      <c r="CG184" s="406"/>
      <c r="CH184" s="406"/>
      <c r="CI184" s="406"/>
      <c r="CJ184" s="406"/>
      <c r="CK184" s="406"/>
      <c r="CL184" s="406"/>
      <c r="CM184" s="399"/>
    </row>
    <row r="185" spans="1:91" x14ac:dyDescent="0.25">
      <c r="A185" s="398"/>
      <c r="B185" s="399"/>
      <c r="C185" s="399"/>
      <c r="D185" s="398"/>
      <c r="E185" s="400"/>
      <c r="F185" s="401"/>
      <c r="G185" s="401"/>
      <c r="H185" s="401"/>
      <c r="I185" s="401"/>
      <c r="J185" s="398"/>
      <c r="K185" s="398"/>
      <c r="L185" s="398"/>
      <c r="Q185" s="398"/>
      <c r="R185" s="398"/>
      <c r="S185" s="398"/>
      <c r="T185" s="398"/>
      <c r="U185" s="398"/>
      <c r="V185" s="400"/>
      <c r="W185" s="400"/>
      <c r="X185" s="399"/>
      <c r="Y185" s="398"/>
      <c r="Z185" s="398"/>
      <c r="AA185" s="398"/>
      <c r="AB185" s="398"/>
      <c r="AC185" s="398"/>
      <c r="AD185" s="399"/>
      <c r="AE185" s="399"/>
      <c r="AF185" s="398"/>
      <c r="AG185" s="407"/>
      <c r="AH185" s="407"/>
      <c r="AI185" s="407"/>
      <c r="AJ185" s="407"/>
      <c r="AK185" s="407"/>
      <c r="AL185" s="398"/>
      <c r="AM185" s="400"/>
      <c r="AN185" s="399"/>
      <c r="AO185" s="399"/>
      <c r="AP185" s="398"/>
      <c r="AQ185" s="398"/>
      <c r="AR185" s="398"/>
      <c r="AS185" s="398"/>
      <c r="AT185" s="398"/>
      <c r="AU185" s="398"/>
      <c r="AV185" s="398"/>
      <c r="AW185" s="398"/>
      <c r="AX185" s="397"/>
      <c r="AY185" s="397"/>
      <c r="AZ185" s="399"/>
      <c r="BA185" s="398"/>
      <c r="BB185" s="398"/>
      <c r="BC185" s="398"/>
      <c r="BD185" s="398"/>
      <c r="BE185" s="398"/>
      <c r="BF185" s="398"/>
      <c r="BG185" s="399"/>
      <c r="BH185" s="399"/>
      <c r="BI185" s="398"/>
      <c r="BJ185" s="398"/>
      <c r="BK185" s="398"/>
      <c r="BL185" s="398"/>
      <c r="BM185" s="398"/>
      <c r="BN185" s="398"/>
      <c r="BO185" s="398"/>
      <c r="BP185" s="398"/>
      <c r="BQ185" s="398"/>
      <c r="BR185" s="398"/>
      <c r="BS185" s="399"/>
      <c r="BT185" s="402"/>
      <c r="BU185" s="399"/>
      <c r="BV185" s="403"/>
      <c r="BW185" s="404"/>
      <c r="BX185" s="398"/>
      <c r="BY185" s="398"/>
      <c r="BZ185" s="398"/>
      <c r="CA185" s="399"/>
      <c r="CB185" s="405"/>
      <c r="CC185" s="406"/>
      <c r="CD185" s="406"/>
      <c r="CE185" s="398"/>
      <c r="CF185" s="406"/>
      <c r="CG185" s="406"/>
      <c r="CH185" s="406"/>
      <c r="CI185" s="406"/>
      <c r="CJ185" s="406"/>
      <c r="CK185" s="406"/>
      <c r="CL185" s="406"/>
      <c r="CM185" s="399"/>
    </row>
    <row r="186" spans="1:91" x14ac:dyDescent="0.25">
      <c r="A186" s="398"/>
      <c r="B186" s="399"/>
      <c r="C186" s="399"/>
      <c r="D186" s="398"/>
      <c r="E186" s="400"/>
      <c r="F186" s="401"/>
      <c r="G186" s="401"/>
      <c r="H186" s="401"/>
      <c r="I186" s="401"/>
      <c r="J186" s="398"/>
      <c r="K186" s="398"/>
      <c r="L186" s="398"/>
      <c r="Q186" s="398"/>
      <c r="R186" s="398"/>
      <c r="S186" s="398"/>
      <c r="T186" s="398"/>
      <c r="U186" s="398"/>
      <c r="V186" s="400"/>
      <c r="W186" s="400"/>
      <c r="X186" s="399"/>
      <c r="Y186" s="398"/>
      <c r="Z186" s="398"/>
      <c r="AA186" s="398"/>
      <c r="AB186" s="398"/>
      <c r="AC186" s="398"/>
      <c r="AD186" s="399"/>
      <c r="AE186" s="399"/>
      <c r="AF186" s="398"/>
      <c r="AG186" s="407"/>
      <c r="AH186" s="407"/>
      <c r="AI186" s="407"/>
      <c r="AJ186" s="407"/>
      <c r="AK186" s="407"/>
      <c r="AL186" s="398"/>
      <c r="AM186" s="400"/>
      <c r="AN186" s="399"/>
      <c r="AO186" s="399"/>
      <c r="AP186" s="398"/>
      <c r="AQ186" s="398"/>
      <c r="AR186" s="398"/>
      <c r="AS186" s="398"/>
      <c r="AT186" s="398"/>
      <c r="AU186" s="398"/>
      <c r="AV186" s="398"/>
      <c r="AW186" s="398"/>
      <c r="AX186" s="397"/>
      <c r="AY186" s="397"/>
      <c r="AZ186" s="399"/>
      <c r="BA186" s="398"/>
      <c r="BB186" s="398"/>
      <c r="BC186" s="398"/>
      <c r="BD186" s="398"/>
      <c r="BE186" s="398"/>
      <c r="BF186" s="398"/>
      <c r="BG186" s="399"/>
      <c r="BH186" s="399"/>
      <c r="BI186" s="398"/>
      <c r="BJ186" s="398"/>
      <c r="BK186" s="398"/>
      <c r="BL186" s="398"/>
      <c r="BM186" s="398"/>
      <c r="BN186" s="398"/>
      <c r="BO186" s="398"/>
      <c r="BP186" s="398"/>
      <c r="BQ186" s="398"/>
      <c r="BR186" s="398"/>
      <c r="BS186" s="399"/>
      <c r="BT186" s="402"/>
      <c r="BU186" s="399"/>
      <c r="BV186" s="403"/>
      <c r="BW186" s="404"/>
      <c r="BX186" s="398"/>
      <c r="BY186" s="398"/>
      <c r="BZ186" s="398"/>
      <c r="CA186" s="399"/>
      <c r="CB186" s="405"/>
      <c r="CC186" s="406"/>
      <c r="CD186" s="406"/>
      <c r="CE186" s="398"/>
      <c r="CF186" s="406"/>
      <c r="CG186" s="406"/>
      <c r="CH186" s="406"/>
      <c r="CI186" s="406"/>
      <c r="CJ186" s="406"/>
      <c r="CK186" s="406"/>
      <c r="CL186" s="406"/>
      <c r="CM186" s="399"/>
    </row>
    <row r="187" spans="1:91" x14ac:dyDescent="0.25">
      <c r="A187" s="398"/>
      <c r="B187" s="399"/>
      <c r="C187" s="399"/>
      <c r="D187" s="398"/>
      <c r="E187" s="400"/>
      <c r="F187" s="401"/>
      <c r="G187" s="401"/>
      <c r="H187" s="401"/>
      <c r="I187" s="401"/>
      <c r="J187" s="398"/>
      <c r="K187" s="398"/>
      <c r="L187" s="398"/>
      <c r="Q187" s="398"/>
      <c r="R187" s="398"/>
      <c r="S187" s="398"/>
      <c r="T187" s="398"/>
      <c r="U187" s="398"/>
      <c r="V187" s="400"/>
      <c r="W187" s="400"/>
      <c r="X187" s="399"/>
      <c r="Y187" s="398"/>
      <c r="Z187" s="398"/>
      <c r="AA187" s="398"/>
      <c r="AB187" s="398"/>
      <c r="AC187" s="398"/>
      <c r="AD187" s="399"/>
      <c r="AE187" s="399"/>
      <c r="AF187" s="398"/>
      <c r="AG187" s="407"/>
      <c r="AH187" s="407"/>
      <c r="AI187" s="407"/>
      <c r="AJ187" s="407"/>
      <c r="AK187" s="407"/>
      <c r="AL187" s="398"/>
      <c r="AM187" s="400"/>
      <c r="AN187" s="399"/>
      <c r="AO187" s="399"/>
      <c r="AP187" s="398"/>
      <c r="AQ187" s="398"/>
      <c r="AR187" s="398"/>
      <c r="AS187" s="398"/>
      <c r="AT187" s="398"/>
      <c r="AU187" s="398"/>
      <c r="AV187" s="398"/>
      <c r="AW187" s="398"/>
      <c r="AX187" s="397"/>
      <c r="AY187" s="397"/>
      <c r="AZ187" s="399"/>
      <c r="BA187" s="398"/>
      <c r="BB187" s="398"/>
      <c r="BC187" s="398"/>
      <c r="BD187" s="398"/>
      <c r="BE187" s="398"/>
      <c r="BF187" s="398"/>
      <c r="BG187" s="399"/>
      <c r="BH187" s="399"/>
      <c r="BI187" s="398"/>
      <c r="BJ187" s="398"/>
      <c r="BK187" s="398"/>
      <c r="BL187" s="398"/>
      <c r="BM187" s="398"/>
      <c r="BN187" s="398"/>
      <c r="BO187" s="398"/>
      <c r="BP187" s="398"/>
      <c r="BQ187" s="398"/>
      <c r="BR187" s="398"/>
      <c r="BS187" s="399"/>
      <c r="BT187" s="402"/>
      <c r="BU187" s="399"/>
      <c r="BV187" s="403"/>
      <c r="BW187" s="404"/>
      <c r="BX187" s="398"/>
      <c r="BY187" s="398"/>
      <c r="BZ187" s="398"/>
      <c r="CA187" s="399"/>
      <c r="CB187" s="405"/>
      <c r="CC187" s="406"/>
      <c r="CD187" s="406"/>
      <c r="CE187" s="398"/>
      <c r="CF187" s="406"/>
      <c r="CG187" s="406"/>
      <c r="CH187" s="406"/>
      <c r="CI187" s="406"/>
      <c r="CJ187" s="406"/>
      <c r="CK187" s="406"/>
      <c r="CL187" s="406"/>
      <c r="CM187" s="399"/>
    </row>
    <row r="188" spans="1:91" x14ac:dyDescent="0.25">
      <c r="A188" s="398"/>
      <c r="B188" s="399"/>
      <c r="C188" s="399"/>
      <c r="D188" s="398"/>
      <c r="E188" s="400"/>
      <c r="F188" s="401"/>
      <c r="G188" s="401"/>
      <c r="H188" s="401"/>
      <c r="I188" s="401"/>
      <c r="J188" s="398"/>
      <c r="K188" s="398"/>
      <c r="L188" s="398"/>
      <c r="Q188" s="398"/>
      <c r="R188" s="398"/>
      <c r="S188" s="398"/>
      <c r="T188" s="398"/>
      <c r="U188" s="398"/>
      <c r="V188" s="400"/>
      <c r="W188" s="400"/>
      <c r="X188" s="399"/>
      <c r="Y188" s="398"/>
      <c r="Z188" s="398"/>
      <c r="AA188" s="398"/>
      <c r="AB188" s="398"/>
      <c r="AC188" s="398"/>
      <c r="AD188" s="399"/>
      <c r="AE188" s="399"/>
      <c r="AF188" s="398"/>
      <c r="AG188" s="407"/>
      <c r="AH188" s="407"/>
      <c r="AI188" s="407"/>
      <c r="AJ188" s="407"/>
      <c r="AK188" s="407"/>
      <c r="AL188" s="398"/>
      <c r="AM188" s="400"/>
      <c r="AN188" s="399"/>
      <c r="AO188" s="399"/>
      <c r="AP188" s="398"/>
      <c r="AQ188" s="398"/>
      <c r="AR188" s="398"/>
      <c r="AS188" s="398"/>
      <c r="AT188" s="398"/>
      <c r="AU188" s="398"/>
      <c r="AV188" s="398"/>
      <c r="AW188" s="398"/>
      <c r="AX188" s="397"/>
      <c r="AY188" s="397"/>
      <c r="AZ188" s="399"/>
      <c r="BA188" s="398"/>
      <c r="BB188" s="398"/>
      <c r="BC188" s="398"/>
      <c r="BD188" s="398"/>
      <c r="BE188" s="398"/>
      <c r="BF188" s="398"/>
      <c r="BG188" s="399"/>
      <c r="BH188" s="399"/>
      <c r="BI188" s="398"/>
      <c r="BJ188" s="398"/>
      <c r="BK188" s="398"/>
      <c r="BL188" s="398"/>
      <c r="BM188" s="398"/>
      <c r="BN188" s="398"/>
      <c r="BO188" s="398"/>
      <c r="BP188" s="398"/>
      <c r="BQ188" s="398"/>
      <c r="BR188" s="398"/>
      <c r="BS188" s="399"/>
      <c r="BT188" s="402"/>
      <c r="BU188" s="399"/>
      <c r="BV188" s="403"/>
      <c r="BW188" s="404"/>
      <c r="BX188" s="398"/>
      <c r="BY188" s="398"/>
      <c r="BZ188" s="398"/>
      <c r="CA188" s="399"/>
      <c r="CB188" s="405"/>
      <c r="CC188" s="406"/>
      <c r="CD188" s="406"/>
      <c r="CE188" s="398"/>
      <c r="CF188" s="406"/>
      <c r="CG188" s="406"/>
      <c r="CH188" s="406"/>
      <c r="CI188" s="406"/>
      <c r="CJ188" s="406"/>
      <c r="CK188" s="406"/>
      <c r="CL188" s="406"/>
      <c r="CM188" s="399"/>
    </row>
    <row r="189" spans="1:91" x14ac:dyDescent="0.25">
      <c r="A189" s="398"/>
      <c r="B189" s="399"/>
      <c r="C189" s="399"/>
      <c r="D189" s="398"/>
      <c r="E189" s="400"/>
      <c r="F189" s="401"/>
      <c r="G189" s="401"/>
      <c r="H189" s="401"/>
      <c r="I189" s="401"/>
      <c r="J189" s="398"/>
      <c r="K189" s="398"/>
      <c r="L189" s="398"/>
      <c r="Q189" s="398"/>
      <c r="R189" s="398"/>
      <c r="S189" s="398"/>
      <c r="T189" s="398"/>
      <c r="U189" s="398"/>
      <c r="V189" s="400"/>
      <c r="W189" s="400"/>
      <c r="X189" s="399"/>
      <c r="Y189" s="398"/>
      <c r="Z189" s="398"/>
      <c r="AA189" s="398"/>
      <c r="AB189" s="398"/>
      <c r="AC189" s="398"/>
      <c r="AD189" s="399"/>
      <c r="AE189" s="399"/>
      <c r="AF189" s="398"/>
      <c r="AG189" s="407"/>
      <c r="AH189" s="407"/>
      <c r="AI189" s="407"/>
      <c r="AJ189" s="407"/>
      <c r="AK189" s="407"/>
      <c r="AL189" s="398"/>
      <c r="AM189" s="400"/>
      <c r="AN189" s="399"/>
      <c r="AO189" s="399"/>
      <c r="AP189" s="398"/>
      <c r="AQ189" s="398"/>
      <c r="AR189" s="398"/>
      <c r="AS189" s="398"/>
      <c r="AT189" s="398"/>
      <c r="AU189" s="398"/>
      <c r="AV189" s="398"/>
      <c r="AW189" s="398"/>
      <c r="AX189" s="397"/>
      <c r="AY189" s="397"/>
      <c r="AZ189" s="399"/>
      <c r="BA189" s="398"/>
      <c r="BB189" s="398"/>
      <c r="BC189" s="398"/>
      <c r="BD189" s="398"/>
      <c r="BE189" s="398"/>
      <c r="BF189" s="398"/>
      <c r="BG189" s="399"/>
      <c r="BH189" s="399"/>
      <c r="BI189" s="398"/>
      <c r="BJ189" s="398"/>
      <c r="BK189" s="398"/>
      <c r="BL189" s="398"/>
      <c r="BM189" s="398"/>
      <c r="BN189" s="398"/>
      <c r="BO189" s="398"/>
      <c r="BP189" s="398"/>
      <c r="BQ189" s="398"/>
      <c r="BR189" s="398"/>
      <c r="BS189" s="399"/>
      <c r="BT189" s="402"/>
      <c r="BU189" s="399"/>
      <c r="BV189" s="403"/>
      <c r="BW189" s="404"/>
      <c r="BX189" s="398"/>
      <c r="BY189" s="398"/>
      <c r="BZ189" s="398"/>
      <c r="CA189" s="399"/>
      <c r="CB189" s="405"/>
      <c r="CC189" s="406"/>
      <c r="CD189" s="406"/>
      <c r="CE189" s="398"/>
      <c r="CF189" s="406"/>
      <c r="CG189" s="406"/>
      <c r="CH189" s="406"/>
      <c r="CI189" s="406"/>
      <c r="CJ189" s="406"/>
      <c r="CK189" s="406"/>
      <c r="CL189" s="406"/>
      <c r="CM189" s="399"/>
    </row>
    <row r="190" spans="1:91" x14ac:dyDescent="0.25">
      <c r="A190" s="398"/>
      <c r="B190" s="399"/>
      <c r="C190" s="399"/>
      <c r="D190" s="398"/>
      <c r="E190" s="400"/>
      <c r="F190" s="401"/>
      <c r="G190" s="401"/>
      <c r="H190" s="401"/>
      <c r="I190" s="401"/>
      <c r="J190" s="398"/>
      <c r="K190" s="398"/>
      <c r="L190" s="398"/>
      <c r="Q190" s="398"/>
      <c r="R190" s="398"/>
      <c r="S190" s="398"/>
      <c r="T190" s="398"/>
      <c r="U190" s="398"/>
      <c r="V190" s="400"/>
      <c r="W190" s="400"/>
      <c r="X190" s="399"/>
      <c r="Y190" s="398"/>
      <c r="Z190" s="398"/>
      <c r="AA190" s="398"/>
      <c r="AB190" s="398"/>
      <c r="AC190" s="398"/>
      <c r="AD190" s="399"/>
      <c r="AE190" s="399"/>
      <c r="AF190" s="398"/>
      <c r="AG190" s="407"/>
      <c r="AH190" s="407"/>
      <c r="AI190" s="407"/>
      <c r="AJ190" s="407"/>
      <c r="AK190" s="407"/>
      <c r="AL190" s="398"/>
      <c r="AM190" s="400"/>
      <c r="AN190" s="399"/>
      <c r="AO190" s="399"/>
      <c r="AP190" s="398"/>
      <c r="AQ190" s="398"/>
      <c r="AR190" s="398"/>
      <c r="AS190" s="398"/>
      <c r="AT190" s="398"/>
      <c r="AU190" s="398"/>
      <c r="AV190" s="398"/>
      <c r="AW190" s="398"/>
      <c r="AX190" s="397"/>
      <c r="AY190" s="397"/>
      <c r="AZ190" s="399"/>
      <c r="BA190" s="398"/>
      <c r="BB190" s="398"/>
      <c r="BC190" s="398"/>
      <c r="BD190" s="398"/>
      <c r="BE190" s="398"/>
      <c r="BF190" s="398"/>
      <c r="BG190" s="399"/>
      <c r="BH190" s="399"/>
      <c r="BI190" s="398"/>
      <c r="BJ190" s="398"/>
      <c r="BK190" s="398"/>
      <c r="BL190" s="398"/>
      <c r="BM190" s="398"/>
      <c r="BN190" s="398"/>
      <c r="BO190" s="398"/>
      <c r="BP190" s="398"/>
      <c r="BQ190" s="398"/>
      <c r="BR190" s="398"/>
      <c r="BS190" s="399"/>
      <c r="BT190" s="402"/>
      <c r="BU190" s="399"/>
      <c r="BV190" s="403"/>
      <c r="BW190" s="404"/>
      <c r="BX190" s="398"/>
      <c r="BY190" s="398"/>
      <c r="BZ190" s="398"/>
      <c r="CA190" s="399"/>
      <c r="CB190" s="405"/>
      <c r="CC190" s="406"/>
      <c r="CD190" s="406"/>
      <c r="CE190" s="398"/>
      <c r="CF190" s="406"/>
      <c r="CG190" s="406"/>
      <c r="CH190" s="406"/>
      <c r="CI190" s="406"/>
      <c r="CJ190" s="406"/>
      <c r="CK190" s="406"/>
      <c r="CL190" s="406"/>
      <c r="CM190" s="399"/>
    </row>
    <row r="191" spans="1:91" x14ac:dyDescent="0.25">
      <c r="A191" s="398"/>
      <c r="B191" s="399"/>
      <c r="C191" s="399"/>
      <c r="D191" s="398"/>
      <c r="E191" s="400"/>
      <c r="F191" s="401"/>
      <c r="G191" s="401"/>
      <c r="H191" s="401"/>
      <c r="I191" s="401"/>
      <c r="J191" s="398"/>
      <c r="K191" s="398"/>
      <c r="L191" s="398"/>
      <c r="Q191" s="398"/>
      <c r="R191" s="398"/>
      <c r="S191" s="398"/>
      <c r="T191" s="398"/>
      <c r="U191" s="398"/>
      <c r="V191" s="400"/>
      <c r="W191" s="400"/>
      <c r="X191" s="399"/>
      <c r="Y191" s="398"/>
      <c r="Z191" s="398"/>
      <c r="AA191" s="398"/>
      <c r="AB191" s="398"/>
      <c r="AC191" s="398"/>
      <c r="AD191" s="399"/>
      <c r="AE191" s="399"/>
      <c r="AF191" s="398"/>
      <c r="AG191" s="407"/>
      <c r="AH191" s="407"/>
      <c r="AI191" s="407"/>
      <c r="AJ191" s="407"/>
      <c r="AK191" s="407"/>
      <c r="AL191" s="398"/>
      <c r="AM191" s="400"/>
      <c r="AN191" s="399"/>
      <c r="AO191" s="399"/>
      <c r="AP191" s="398"/>
      <c r="AQ191" s="398"/>
      <c r="AR191" s="398"/>
      <c r="AS191" s="398"/>
      <c r="AT191" s="398"/>
      <c r="AU191" s="398"/>
      <c r="AV191" s="398"/>
      <c r="AW191" s="398"/>
      <c r="AX191" s="397"/>
      <c r="AY191" s="397"/>
      <c r="AZ191" s="399"/>
      <c r="BA191" s="398"/>
      <c r="BB191" s="398"/>
      <c r="BC191" s="398"/>
      <c r="BD191" s="398"/>
      <c r="BE191" s="398"/>
      <c r="BF191" s="398"/>
      <c r="BG191" s="399"/>
      <c r="BH191" s="399"/>
      <c r="BI191" s="398"/>
      <c r="BJ191" s="398"/>
      <c r="BK191" s="398"/>
      <c r="BL191" s="398"/>
      <c r="BM191" s="398"/>
      <c r="BN191" s="398"/>
      <c r="BO191" s="398"/>
      <c r="BP191" s="398"/>
      <c r="BQ191" s="398"/>
      <c r="BR191" s="398"/>
      <c r="BS191" s="399"/>
      <c r="BT191" s="402"/>
      <c r="BU191" s="399"/>
      <c r="BV191" s="403"/>
      <c r="BW191" s="404"/>
      <c r="BX191" s="398"/>
      <c r="BY191" s="398"/>
      <c r="BZ191" s="398"/>
      <c r="CA191" s="399"/>
      <c r="CB191" s="405"/>
      <c r="CC191" s="406"/>
      <c r="CD191" s="406"/>
      <c r="CE191" s="398"/>
      <c r="CF191" s="406"/>
      <c r="CG191" s="406"/>
      <c r="CH191" s="406"/>
      <c r="CI191" s="406"/>
      <c r="CJ191" s="406"/>
      <c r="CK191" s="406"/>
      <c r="CL191" s="406"/>
      <c r="CM191" s="399"/>
    </row>
    <row r="192" spans="1:91" x14ac:dyDescent="0.25">
      <c r="A192" s="398"/>
      <c r="B192" s="399"/>
      <c r="C192" s="399"/>
      <c r="D192" s="398"/>
      <c r="E192" s="400"/>
      <c r="F192" s="401"/>
      <c r="G192" s="401"/>
      <c r="H192" s="401"/>
      <c r="I192" s="401"/>
      <c r="J192" s="398"/>
      <c r="K192" s="398"/>
      <c r="L192" s="398"/>
      <c r="Q192" s="398"/>
      <c r="R192" s="398"/>
      <c r="S192" s="398"/>
      <c r="T192" s="398"/>
      <c r="U192" s="398"/>
      <c r="V192" s="400"/>
      <c r="W192" s="400"/>
      <c r="X192" s="399"/>
      <c r="Y192" s="398"/>
      <c r="Z192" s="398"/>
      <c r="AA192" s="398"/>
      <c r="AB192" s="398"/>
      <c r="AC192" s="398"/>
      <c r="AD192" s="399"/>
      <c r="AE192" s="399"/>
      <c r="AF192" s="398"/>
      <c r="AG192" s="407"/>
      <c r="AH192" s="407"/>
      <c r="AI192" s="407"/>
      <c r="AJ192" s="407"/>
      <c r="AK192" s="407"/>
      <c r="AL192" s="398"/>
      <c r="AM192" s="400"/>
      <c r="AN192" s="399"/>
      <c r="AO192" s="399"/>
      <c r="AP192" s="398"/>
      <c r="AQ192" s="398"/>
      <c r="AR192" s="398"/>
      <c r="AS192" s="398"/>
      <c r="AT192" s="398"/>
      <c r="AU192" s="398"/>
      <c r="AV192" s="398"/>
      <c r="AW192" s="398"/>
      <c r="AX192" s="397"/>
      <c r="AY192" s="397"/>
      <c r="AZ192" s="399"/>
      <c r="BA192" s="398"/>
      <c r="BB192" s="398"/>
      <c r="BC192" s="398"/>
      <c r="BD192" s="398"/>
      <c r="BE192" s="398"/>
      <c r="BF192" s="398"/>
      <c r="BG192" s="399"/>
      <c r="BH192" s="399"/>
      <c r="BI192" s="398"/>
      <c r="BJ192" s="398"/>
      <c r="BK192" s="398"/>
      <c r="BL192" s="398"/>
      <c r="BM192" s="398"/>
      <c r="BN192" s="398"/>
      <c r="BO192" s="398"/>
      <c r="BP192" s="398"/>
      <c r="BQ192" s="398"/>
      <c r="BR192" s="398"/>
      <c r="BS192" s="399"/>
      <c r="BT192" s="402"/>
      <c r="BU192" s="399"/>
      <c r="BV192" s="403"/>
      <c r="BW192" s="404"/>
      <c r="BX192" s="398"/>
      <c r="BY192" s="398"/>
      <c r="BZ192" s="398"/>
      <c r="CA192" s="399"/>
      <c r="CB192" s="405"/>
      <c r="CC192" s="406"/>
      <c r="CD192" s="406"/>
      <c r="CE192" s="398"/>
      <c r="CF192" s="406"/>
      <c r="CG192" s="406"/>
      <c r="CH192" s="406"/>
      <c r="CI192" s="406"/>
      <c r="CJ192" s="406"/>
      <c r="CK192" s="406"/>
      <c r="CL192" s="406"/>
      <c r="CM192" s="399"/>
    </row>
    <row r="193" spans="1:91" x14ac:dyDescent="0.25">
      <c r="A193" s="398"/>
      <c r="B193" s="399"/>
      <c r="C193" s="399"/>
      <c r="D193" s="398"/>
      <c r="E193" s="400"/>
      <c r="F193" s="401"/>
      <c r="G193" s="401"/>
      <c r="H193" s="401"/>
      <c r="I193" s="401"/>
      <c r="J193" s="398"/>
      <c r="K193" s="398"/>
      <c r="L193" s="398"/>
      <c r="Q193" s="398"/>
      <c r="R193" s="398"/>
      <c r="S193" s="398"/>
      <c r="T193" s="398"/>
      <c r="U193" s="398"/>
      <c r="V193" s="400"/>
      <c r="W193" s="400"/>
      <c r="X193" s="399"/>
      <c r="Y193" s="398"/>
      <c r="Z193" s="398"/>
      <c r="AA193" s="398"/>
      <c r="AB193" s="398"/>
      <c r="AC193" s="398"/>
      <c r="AD193" s="399"/>
      <c r="AE193" s="399"/>
      <c r="AF193" s="398"/>
      <c r="AG193" s="407"/>
      <c r="AH193" s="407"/>
      <c r="AI193" s="407"/>
      <c r="AJ193" s="407"/>
      <c r="AK193" s="407"/>
      <c r="AL193" s="398"/>
      <c r="AM193" s="400"/>
      <c r="AN193" s="399"/>
      <c r="AO193" s="399"/>
      <c r="AP193" s="398"/>
      <c r="AQ193" s="398"/>
      <c r="AR193" s="398"/>
      <c r="AS193" s="398"/>
      <c r="AT193" s="398"/>
      <c r="AU193" s="398"/>
      <c r="AV193" s="398"/>
      <c r="AW193" s="398"/>
      <c r="AX193" s="397"/>
      <c r="AY193" s="397"/>
      <c r="AZ193" s="399"/>
      <c r="BA193" s="398"/>
      <c r="BB193" s="398"/>
      <c r="BC193" s="398"/>
      <c r="BD193" s="398"/>
      <c r="BE193" s="398"/>
      <c r="BF193" s="398"/>
      <c r="BG193" s="399"/>
      <c r="BH193" s="399"/>
      <c r="BI193" s="398"/>
      <c r="BJ193" s="398"/>
      <c r="BK193" s="398"/>
      <c r="BL193" s="398"/>
      <c r="BM193" s="398"/>
      <c r="BN193" s="398"/>
      <c r="BO193" s="398"/>
      <c r="BP193" s="398"/>
      <c r="BQ193" s="398"/>
      <c r="BR193" s="398"/>
      <c r="BS193" s="399"/>
      <c r="BT193" s="402"/>
      <c r="BU193" s="399"/>
      <c r="BV193" s="403"/>
      <c r="BW193" s="404"/>
      <c r="BX193" s="398"/>
      <c r="BY193" s="398"/>
      <c r="BZ193" s="398"/>
      <c r="CA193" s="399"/>
      <c r="CB193" s="405"/>
      <c r="CC193" s="406"/>
      <c r="CD193" s="406"/>
      <c r="CE193" s="398"/>
      <c r="CF193" s="406"/>
      <c r="CG193" s="406"/>
      <c r="CH193" s="406"/>
      <c r="CI193" s="406"/>
      <c r="CJ193" s="406"/>
      <c r="CK193" s="406"/>
      <c r="CL193" s="406"/>
      <c r="CM193" s="399"/>
    </row>
    <row r="194" spans="1:91" x14ac:dyDescent="0.25">
      <c r="A194" s="398"/>
      <c r="B194" s="399"/>
      <c r="C194" s="399"/>
      <c r="D194" s="398"/>
      <c r="E194" s="400"/>
      <c r="F194" s="401"/>
      <c r="G194" s="401"/>
      <c r="H194" s="401"/>
      <c r="I194" s="401"/>
      <c r="J194" s="398"/>
      <c r="K194" s="398"/>
      <c r="L194" s="398"/>
      <c r="Q194" s="398"/>
      <c r="R194" s="398"/>
      <c r="S194" s="398"/>
      <c r="T194" s="398"/>
      <c r="U194" s="398"/>
      <c r="V194" s="400"/>
      <c r="W194" s="400"/>
      <c r="X194" s="399"/>
      <c r="Y194" s="398"/>
      <c r="Z194" s="398"/>
      <c r="AA194" s="398"/>
      <c r="AB194" s="398"/>
      <c r="AC194" s="398"/>
      <c r="AD194" s="399"/>
      <c r="AE194" s="399"/>
      <c r="AF194" s="398"/>
      <c r="AG194" s="407"/>
      <c r="AH194" s="407"/>
      <c r="AI194" s="407"/>
      <c r="AJ194" s="407"/>
      <c r="AK194" s="407"/>
      <c r="AL194" s="398"/>
      <c r="AM194" s="400"/>
      <c r="AN194" s="399"/>
      <c r="AO194" s="399"/>
      <c r="AP194" s="398"/>
      <c r="AQ194" s="398"/>
      <c r="AR194" s="398"/>
      <c r="AS194" s="398"/>
      <c r="AT194" s="398"/>
      <c r="AU194" s="398"/>
      <c r="AV194" s="398"/>
      <c r="AW194" s="398"/>
      <c r="AX194" s="397"/>
      <c r="AY194" s="397"/>
      <c r="AZ194" s="399"/>
      <c r="BA194" s="398"/>
      <c r="BB194" s="398"/>
      <c r="BC194" s="398"/>
      <c r="BD194" s="398"/>
      <c r="BE194" s="398"/>
      <c r="BF194" s="398"/>
      <c r="BG194" s="399"/>
      <c r="BH194" s="399"/>
      <c r="BI194" s="398"/>
      <c r="BJ194" s="398"/>
      <c r="BK194" s="398"/>
      <c r="BL194" s="398"/>
      <c r="BM194" s="398"/>
      <c r="BN194" s="398"/>
      <c r="BO194" s="398"/>
      <c r="BP194" s="398"/>
      <c r="BQ194" s="398"/>
      <c r="BR194" s="398"/>
      <c r="BS194" s="399"/>
      <c r="BT194" s="402"/>
      <c r="BU194" s="399"/>
      <c r="BV194" s="403"/>
      <c r="BW194" s="404"/>
      <c r="BX194" s="398"/>
      <c r="BY194" s="398"/>
      <c r="BZ194" s="398"/>
      <c r="CA194" s="399"/>
      <c r="CB194" s="405"/>
      <c r="CC194" s="406"/>
      <c r="CD194" s="406"/>
      <c r="CE194" s="398"/>
      <c r="CF194" s="406"/>
      <c r="CG194" s="406"/>
      <c r="CH194" s="406"/>
      <c r="CI194" s="406"/>
      <c r="CJ194" s="406"/>
      <c r="CK194" s="406"/>
      <c r="CL194" s="406"/>
      <c r="CM194" s="399"/>
    </row>
    <row r="195" spans="1:91" x14ac:dyDescent="0.25">
      <c r="A195" s="398"/>
      <c r="B195" s="399"/>
      <c r="C195" s="399"/>
      <c r="D195" s="398"/>
      <c r="E195" s="400"/>
      <c r="F195" s="401"/>
      <c r="G195" s="401"/>
      <c r="H195" s="401"/>
      <c r="I195" s="401"/>
      <c r="J195" s="398"/>
      <c r="K195" s="398"/>
      <c r="L195" s="398"/>
      <c r="Q195" s="398"/>
      <c r="R195" s="398"/>
      <c r="S195" s="398"/>
      <c r="T195" s="398"/>
      <c r="U195" s="398"/>
      <c r="V195" s="400"/>
      <c r="W195" s="400"/>
      <c r="X195" s="399"/>
      <c r="Y195" s="398"/>
      <c r="Z195" s="398"/>
      <c r="AA195" s="398"/>
      <c r="AB195" s="398"/>
      <c r="AC195" s="398"/>
      <c r="AD195" s="399"/>
      <c r="AE195" s="399"/>
      <c r="AF195" s="398"/>
      <c r="AG195" s="407"/>
      <c r="AH195" s="407"/>
      <c r="AI195" s="407"/>
      <c r="AJ195" s="407"/>
      <c r="AK195" s="407"/>
      <c r="AL195" s="398"/>
      <c r="AM195" s="400"/>
      <c r="AN195" s="399"/>
      <c r="AO195" s="399"/>
      <c r="AP195" s="398"/>
      <c r="AQ195" s="398"/>
      <c r="AR195" s="398"/>
      <c r="AS195" s="398"/>
      <c r="AT195" s="398"/>
      <c r="AU195" s="398"/>
      <c r="AV195" s="398"/>
      <c r="AW195" s="398"/>
      <c r="AX195" s="397"/>
      <c r="AY195" s="397"/>
      <c r="AZ195" s="399"/>
      <c r="BA195" s="398"/>
      <c r="BB195" s="398"/>
      <c r="BC195" s="398"/>
      <c r="BD195" s="398"/>
      <c r="BE195" s="398"/>
      <c r="BF195" s="398"/>
      <c r="BG195" s="399"/>
      <c r="BH195" s="399"/>
      <c r="BI195" s="398"/>
      <c r="BJ195" s="398"/>
      <c r="BK195" s="398"/>
      <c r="BL195" s="398"/>
      <c r="BM195" s="398"/>
      <c r="BN195" s="398"/>
      <c r="BO195" s="398"/>
      <c r="BP195" s="398"/>
      <c r="BQ195" s="398"/>
      <c r="BR195" s="398"/>
      <c r="BS195" s="399"/>
      <c r="BT195" s="402"/>
      <c r="BU195" s="399"/>
      <c r="BV195" s="403"/>
      <c r="BW195" s="404"/>
      <c r="BX195" s="398"/>
      <c r="BY195" s="398"/>
      <c r="BZ195" s="398"/>
      <c r="CA195" s="399"/>
      <c r="CB195" s="405"/>
      <c r="CC195" s="406"/>
      <c r="CD195" s="406"/>
      <c r="CE195" s="398"/>
      <c r="CF195" s="406"/>
      <c r="CG195" s="406"/>
      <c r="CH195" s="406"/>
      <c r="CI195" s="406"/>
      <c r="CJ195" s="406"/>
      <c r="CK195" s="406"/>
      <c r="CL195" s="406"/>
      <c r="CM195" s="399"/>
    </row>
    <row r="196" spans="1:91" x14ac:dyDescent="0.25">
      <c r="A196" s="398"/>
      <c r="B196" s="399"/>
      <c r="C196" s="399"/>
      <c r="D196" s="398"/>
      <c r="E196" s="400"/>
      <c r="F196" s="401"/>
      <c r="G196" s="401"/>
      <c r="H196" s="401"/>
      <c r="I196" s="401"/>
      <c r="J196" s="398"/>
      <c r="K196" s="398"/>
      <c r="L196" s="398"/>
      <c r="Q196" s="398"/>
      <c r="R196" s="398"/>
      <c r="S196" s="398"/>
      <c r="T196" s="398"/>
      <c r="U196" s="398"/>
      <c r="V196" s="400"/>
      <c r="W196" s="400"/>
      <c r="X196" s="399"/>
      <c r="Y196" s="398"/>
      <c r="Z196" s="398"/>
      <c r="AA196" s="398"/>
      <c r="AB196" s="398"/>
      <c r="AC196" s="398"/>
      <c r="AD196" s="399"/>
      <c r="AE196" s="399"/>
      <c r="AF196" s="398"/>
      <c r="AG196" s="407"/>
      <c r="AH196" s="407"/>
      <c r="AI196" s="407"/>
      <c r="AJ196" s="407"/>
      <c r="AK196" s="407"/>
      <c r="AL196" s="398"/>
      <c r="AM196" s="400"/>
      <c r="AN196" s="399"/>
      <c r="AO196" s="399"/>
      <c r="AP196" s="398"/>
      <c r="AQ196" s="398"/>
      <c r="AR196" s="398"/>
      <c r="AS196" s="398"/>
      <c r="AT196" s="398"/>
      <c r="AU196" s="398"/>
      <c r="AV196" s="398"/>
      <c r="AW196" s="398"/>
      <c r="AX196" s="397"/>
      <c r="AY196" s="397"/>
      <c r="AZ196" s="399"/>
      <c r="BA196" s="398"/>
      <c r="BB196" s="398"/>
      <c r="BC196" s="398"/>
      <c r="BD196" s="398"/>
      <c r="BE196" s="398"/>
      <c r="BF196" s="398"/>
      <c r="BG196" s="399"/>
      <c r="BH196" s="399"/>
      <c r="BI196" s="398"/>
      <c r="BJ196" s="398"/>
      <c r="BK196" s="398"/>
      <c r="BL196" s="398"/>
      <c r="BM196" s="398"/>
      <c r="BN196" s="398"/>
      <c r="BO196" s="398"/>
      <c r="BP196" s="398"/>
      <c r="BQ196" s="398"/>
      <c r="BR196" s="398"/>
      <c r="BS196" s="399"/>
      <c r="BT196" s="402"/>
      <c r="BU196" s="399"/>
      <c r="BV196" s="403"/>
      <c r="BW196" s="404"/>
      <c r="BX196" s="398"/>
      <c r="BY196" s="398"/>
      <c r="BZ196" s="398"/>
      <c r="CA196" s="399"/>
      <c r="CB196" s="405"/>
      <c r="CC196" s="406"/>
      <c r="CD196" s="406"/>
      <c r="CE196" s="398"/>
      <c r="CF196" s="406"/>
      <c r="CG196" s="406"/>
      <c r="CH196" s="406"/>
      <c r="CI196" s="406"/>
      <c r="CJ196" s="406"/>
      <c r="CK196" s="406"/>
      <c r="CL196" s="406"/>
      <c r="CM196" s="399"/>
    </row>
    <row r="197" spans="1:91" x14ac:dyDescent="0.25">
      <c r="A197" s="398"/>
      <c r="B197" s="399"/>
      <c r="C197" s="399"/>
      <c r="D197" s="398"/>
      <c r="E197" s="400"/>
      <c r="F197" s="401"/>
      <c r="G197" s="401"/>
      <c r="H197" s="401"/>
      <c r="I197" s="401"/>
      <c r="J197" s="398"/>
      <c r="K197" s="398"/>
      <c r="L197" s="398"/>
      <c r="Q197" s="398"/>
      <c r="R197" s="398"/>
      <c r="S197" s="398"/>
      <c r="T197" s="398"/>
      <c r="U197" s="398"/>
      <c r="V197" s="400"/>
      <c r="W197" s="400"/>
      <c r="X197" s="399"/>
      <c r="Y197" s="398"/>
      <c r="Z197" s="398"/>
      <c r="AA197" s="398"/>
      <c r="AB197" s="398"/>
      <c r="AC197" s="398"/>
      <c r="AD197" s="399"/>
      <c r="AE197" s="399"/>
      <c r="AF197" s="398"/>
      <c r="AG197" s="407"/>
      <c r="AH197" s="407"/>
      <c r="AI197" s="407"/>
      <c r="AJ197" s="407"/>
      <c r="AK197" s="407"/>
      <c r="AL197" s="398"/>
      <c r="AM197" s="400"/>
      <c r="AN197" s="399"/>
      <c r="AO197" s="399"/>
      <c r="AP197" s="398"/>
      <c r="AQ197" s="398"/>
      <c r="AR197" s="398"/>
      <c r="AS197" s="398"/>
      <c r="AT197" s="398"/>
      <c r="AU197" s="398"/>
      <c r="AV197" s="398"/>
      <c r="AW197" s="398"/>
      <c r="AX197" s="397"/>
      <c r="AY197" s="397"/>
      <c r="AZ197" s="399"/>
      <c r="BA197" s="398"/>
      <c r="BB197" s="398"/>
      <c r="BC197" s="398"/>
      <c r="BD197" s="398"/>
      <c r="BE197" s="398"/>
      <c r="BF197" s="398"/>
      <c r="BG197" s="399"/>
      <c r="BH197" s="399"/>
      <c r="BI197" s="398"/>
      <c r="BJ197" s="398"/>
      <c r="BK197" s="398"/>
      <c r="BL197" s="398"/>
      <c r="BM197" s="398"/>
      <c r="BN197" s="398"/>
      <c r="BO197" s="398"/>
      <c r="BP197" s="398"/>
      <c r="BQ197" s="398"/>
      <c r="BR197" s="398"/>
      <c r="BS197" s="399"/>
      <c r="BT197" s="402"/>
      <c r="BU197" s="399"/>
      <c r="BV197" s="403"/>
      <c r="BW197" s="404"/>
      <c r="BX197" s="398"/>
      <c r="BY197" s="398"/>
      <c r="BZ197" s="398"/>
      <c r="CA197" s="399"/>
      <c r="CB197" s="405"/>
      <c r="CC197" s="406"/>
      <c r="CD197" s="406"/>
      <c r="CE197" s="398"/>
      <c r="CF197" s="406"/>
      <c r="CG197" s="406"/>
      <c r="CH197" s="406"/>
      <c r="CI197" s="406"/>
      <c r="CJ197" s="406"/>
      <c r="CK197" s="406"/>
      <c r="CL197" s="406"/>
      <c r="CM197" s="399"/>
    </row>
    <row r="198" spans="1:91" x14ac:dyDescent="0.25">
      <c r="A198" s="398"/>
      <c r="B198" s="399"/>
      <c r="C198" s="399"/>
      <c r="D198" s="398"/>
      <c r="E198" s="400"/>
      <c r="F198" s="401"/>
      <c r="G198" s="401"/>
      <c r="H198" s="401"/>
      <c r="I198" s="401"/>
      <c r="J198" s="398"/>
      <c r="K198" s="398"/>
      <c r="L198" s="398"/>
      <c r="Q198" s="398"/>
      <c r="R198" s="398"/>
      <c r="S198" s="398"/>
      <c r="T198" s="398"/>
      <c r="U198" s="398"/>
      <c r="V198" s="400"/>
      <c r="W198" s="400"/>
      <c r="X198" s="399"/>
      <c r="Y198" s="398"/>
      <c r="Z198" s="398"/>
      <c r="AA198" s="398"/>
      <c r="AB198" s="398"/>
      <c r="AC198" s="398"/>
      <c r="AD198" s="399"/>
      <c r="AE198" s="399"/>
      <c r="AF198" s="398"/>
      <c r="AG198" s="407"/>
      <c r="AH198" s="407"/>
      <c r="AI198" s="407"/>
      <c r="AJ198" s="407"/>
      <c r="AK198" s="407"/>
      <c r="AL198" s="398"/>
      <c r="AM198" s="400"/>
      <c r="AN198" s="399"/>
      <c r="AO198" s="399"/>
      <c r="AP198" s="398"/>
      <c r="AQ198" s="398"/>
      <c r="AR198" s="398"/>
      <c r="AS198" s="398"/>
      <c r="AT198" s="398"/>
      <c r="AU198" s="398"/>
      <c r="AV198" s="398"/>
      <c r="AW198" s="398"/>
      <c r="AX198" s="397"/>
      <c r="AY198" s="397"/>
      <c r="AZ198" s="399"/>
      <c r="BA198" s="398"/>
      <c r="BB198" s="398"/>
      <c r="BC198" s="398"/>
      <c r="BD198" s="398"/>
      <c r="BE198" s="398"/>
      <c r="BF198" s="398"/>
      <c r="BG198" s="399"/>
      <c r="BH198" s="399"/>
      <c r="BI198" s="398"/>
      <c r="BJ198" s="398"/>
      <c r="BK198" s="398"/>
      <c r="BL198" s="398"/>
      <c r="BM198" s="398"/>
      <c r="BN198" s="398"/>
      <c r="BO198" s="398"/>
      <c r="BP198" s="398"/>
      <c r="BQ198" s="398"/>
      <c r="BR198" s="398"/>
      <c r="BS198" s="399"/>
      <c r="BT198" s="402"/>
      <c r="BU198" s="399"/>
      <c r="BV198" s="403"/>
      <c r="BW198" s="404"/>
      <c r="BX198" s="398"/>
      <c r="BY198" s="398"/>
      <c r="BZ198" s="398"/>
      <c r="CA198" s="399"/>
      <c r="CB198" s="405"/>
      <c r="CC198" s="406"/>
      <c r="CD198" s="406"/>
      <c r="CE198" s="398"/>
      <c r="CF198" s="406"/>
      <c r="CG198" s="406"/>
      <c r="CH198" s="406"/>
      <c r="CI198" s="406"/>
      <c r="CJ198" s="406"/>
      <c r="CK198" s="406"/>
      <c r="CL198" s="406"/>
      <c r="CM198" s="399"/>
    </row>
    <row r="199" spans="1:91" x14ac:dyDescent="0.25">
      <c r="A199" s="398"/>
      <c r="B199" s="399"/>
      <c r="C199" s="399"/>
      <c r="D199" s="398"/>
      <c r="E199" s="400"/>
      <c r="F199" s="401"/>
      <c r="G199" s="401"/>
      <c r="H199" s="401"/>
      <c r="I199" s="401"/>
      <c r="J199" s="398"/>
      <c r="K199" s="398"/>
      <c r="L199" s="398"/>
      <c r="Q199" s="398"/>
      <c r="R199" s="398"/>
      <c r="S199" s="398"/>
      <c r="T199" s="398"/>
      <c r="U199" s="398"/>
      <c r="V199" s="400"/>
      <c r="W199" s="400"/>
      <c r="X199" s="399"/>
      <c r="Y199" s="398"/>
      <c r="Z199" s="398"/>
      <c r="AA199" s="398"/>
      <c r="AB199" s="398"/>
      <c r="AC199" s="398"/>
      <c r="AD199" s="399"/>
      <c r="AE199" s="399"/>
      <c r="AF199" s="398"/>
      <c r="AG199" s="407"/>
      <c r="AH199" s="407"/>
      <c r="AI199" s="407"/>
      <c r="AJ199" s="407"/>
      <c r="AK199" s="407"/>
      <c r="AL199" s="398"/>
      <c r="AM199" s="400"/>
      <c r="AN199" s="399"/>
      <c r="AO199" s="399"/>
      <c r="AP199" s="398"/>
      <c r="AQ199" s="398"/>
      <c r="AR199" s="398"/>
      <c r="AS199" s="398"/>
      <c r="AT199" s="398"/>
      <c r="AU199" s="398"/>
      <c r="AV199" s="398"/>
      <c r="AW199" s="398"/>
      <c r="AX199" s="397"/>
      <c r="AY199" s="397"/>
      <c r="AZ199" s="399"/>
      <c r="BA199" s="398"/>
      <c r="BB199" s="398"/>
      <c r="BC199" s="398"/>
      <c r="BD199" s="398"/>
      <c r="BE199" s="398"/>
      <c r="BF199" s="398"/>
      <c r="BG199" s="399"/>
      <c r="BH199" s="399"/>
      <c r="BI199" s="398"/>
      <c r="BJ199" s="398"/>
      <c r="BK199" s="398"/>
      <c r="BL199" s="398"/>
      <c r="BM199" s="398"/>
      <c r="BN199" s="398"/>
      <c r="BO199" s="398"/>
      <c r="BP199" s="398"/>
      <c r="BQ199" s="398"/>
      <c r="BR199" s="398"/>
      <c r="BS199" s="399"/>
      <c r="BT199" s="402"/>
      <c r="BU199" s="399"/>
      <c r="BV199" s="403"/>
      <c r="BW199" s="404"/>
      <c r="BX199" s="398"/>
      <c r="BY199" s="398"/>
      <c r="BZ199" s="398"/>
      <c r="CA199" s="399"/>
      <c r="CB199" s="405"/>
      <c r="CC199" s="406"/>
      <c r="CD199" s="406"/>
      <c r="CE199" s="398"/>
      <c r="CF199" s="406"/>
      <c r="CG199" s="406"/>
      <c r="CH199" s="406"/>
      <c r="CI199" s="406"/>
      <c r="CJ199" s="406"/>
      <c r="CK199" s="406"/>
      <c r="CL199" s="406"/>
      <c r="CM199" s="399"/>
    </row>
    <row r="200" spans="1:91" x14ac:dyDescent="0.25">
      <c r="A200" s="398"/>
      <c r="B200" s="399"/>
      <c r="C200" s="399"/>
      <c r="D200" s="398"/>
      <c r="E200" s="400"/>
      <c r="F200" s="401"/>
      <c r="G200" s="401"/>
      <c r="H200" s="401"/>
      <c r="I200" s="401"/>
      <c r="J200" s="398"/>
      <c r="K200" s="398"/>
      <c r="L200" s="398"/>
      <c r="Q200" s="398"/>
      <c r="R200" s="398"/>
      <c r="S200" s="398"/>
      <c r="T200" s="398"/>
      <c r="U200" s="398"/>
      <c r="V200" s="400"/>
      <c r="W200" s="400"/>
      <c r="X200" s="399"/>
      <c r="Y200" s="398"/>
      <c r="Z200" s="398"/>
      <c r="AA200" s="398"/>
      <c r="AB200" s="398"/>
      <c r="AC200" s="398"/>
      <c r="AD200" s="399"/>
      <c r="AE200" s="399"/>
      <c r="AF200" s="398"/>
      <c r="AG200" s="407"/>
      <c r="AH200" s="407"/>
      <c r="AI200" s="407"/>
      <c r="AJ200" s="407"/>
      <c r="AK200" s="407"/>
      <c r="AL200" s="398"/>
      <c r="AM200" s="400"/>
      <c r="AN200" s="399"/>
      <c r="AO200" s="399"/>
      <c r="AP200" s="398"/>
      <c r="AQ200" s="398"/>
      <c r="AR200" s="398"/>
      <c r="AS200" s="398"/>
      <c r="AT200" s="398"/>
      <c r="AU200" s="398"/>
      <c r="AV200" s="398"/>
      <c r="AW200" s="398"/>
      <c r="AX200" s="397"/>
      <c r="AY200" s="397"/>
      <c r="AZ200" s="399"/>
      <c r="BA200" s="398"/>
      <c r="BB200" s="398"/>
      <c r="BC200" s="398"/>
      <c r="BD200" s="398"/>
      <c r="BE200" s="398"/>
      <c r="BF200" s="398"/>
      <c r="BG200" s="399"/>
      <c r="BH200" s="399"/>
      <c r="BI200" s="398"/>
      <c r="BJ200" s="398"/>
      <c r="BK200" s="398"/>
      <c r="BL200" s="398"/>
      <c r="BM200" s="398"/>
      <c r="BN200" s="398"/>
      <c r="BO200" s="398"/>
      <c r="BP200" s="398"/>
      <c r="BQ200" s="398"/>
      <c r="BR200" s="398"/>
      <c r="BS200" s="399"/>
      <c r="BT200" s="402"/>
      <c r="BU200" s="399"/>
      <c r="BV200" s="403"/>
      <c r="BW200" s="404"/>
      <c r="BX200" s="398"/>
      <c r="BY200" s="398"/>
      <c r="BZ200" s="398"/>
      <c r="CA200" s="399"/>
      <c r="CB200" s="405"/>
      <c r="CC200" s="406"/>
      <c r="CD200" s="406"/>
      <c r="CE200" s="398"/>
      <c r="CF200" s="406"/>
      <c r="CG200" s="406"/>
      <c r="CH200" s="406"/>
      <c r="CI200" s="406"/>
      <c r="CJ200" s="406"/>
      <c r="CK200" s="406"/>
      <c r="CL200" s="406"/>
      <c r="CM200" s="399"/>
    </row>
    <row r="201" spans="1:91" x14ac:dyDescent="0.25">
      <c r="A201" s="398"/>
      <c r="B201" s="399"/>
      <c r="C201" s="399"/>
      <c r="D201" s="398"/>
      <c r="E201" s="400"/>
      <c r="F201" s="401"/>
      <c r="G201" s="401"/>
      <c r="H201" s="401"/>
      <c r="I201" s="401"/>
      <c r="J201" s="398"/>
      <c r="K201" s="398"/>
      <c r="L201" s="398"/>
      <c r="Q201" s="398"/>
      <c r="R201" s="398"/>
      <c r="S201" s="398"/>
      <c r="T201" s="398"/>
      <c r="U201" s="398"/>
      <c r="V201" s="400"/>
      <c r="W201" s="400"/>
      <c r="X201" s="399"/>
      <c r="Y201" s="398"/>
      <c r="Z201" s="398"/>
      <c r="AA201" s="398"/>
      <c r="AB201" s="398"/>
      <c r="AC201" s="398"/>
      <c r="AD201" s="399"/>
      <c r="AE201" s="399"/>
      <c r="AF201" s="398"/>
      <c r="AG201" s="407"/>
      <c r="AH201" s="407"/>
      <c r="AI201" s="407"/>
      <c r="AJ201" s="407"/>
      <c r="AK201" s="407"/>
      <c r="AL201" s="398"/>
      <c r="AM201" s="400"/>
      <c r="AN201" s="399"/>
      <c r="AO201" s="399"/>
      <c r="AP201" s="398"/>
      <c r="AQ201" s="398"/>
      <c r="AR201" s="398"/>
      <c r="AS201" s="398"/>
      <c r="AT201" s="398"/>
      <c r="AU201" s="398"/>
      <c r="AV201" s="398"/>
      <c r="AW201" s="398"/>
      <c r="AX201" s="397"/>
      <c r="AY201" s="397"/>
      <c r="AZ201" s="399"/>
      <c r="BA201" s="398"/>
      <c r="BB201" s="398"/>
      <c r="BC201" s="398"/>
      <c r="BD201" s="398"/>
      <c r="BE201" s="398"/>
      <c r="BF201" s="398"/>
      <c r="BG201" s="399"/>
      <c r="BH201" s="399"/>
      <c r="BI201" s="398"/>
      <c r="BJ201" s="398"/>
      <c r="BK201" s="398"/>
      <c r="BL201" s="398"/>
      <c r="BM201" s="398"/>
      <c r="BN201" s="398"/>
      <c r="BO201" s="398"/>
      <c r="BP201" s="398"/>
      <c r="BQ201" s="398"/>
      <c r="BR201" s="398"/>
      <c r="BS201" s="399"/>
      <c r="BT201" s="402"/>
      <c r="BU201" s="399"/>
      <c r="BV201" s="403"/>
      <c r="BW201" s="404"/>
      <c r="BX201" s="398"/>
      <c r="BY201" s="398"/>
      <c r="BZ201" s="398"/>
      <c r="CA201" s="399"/>
      <c r="CB201" s="405"/>
      <c r="CC201" s="406"/>
      <c r="CD201" s="406"/>
      <c r="CE201" s="398"/>
      <c r="CF201" s="406"/>
      <c r="CG201" s="406"/>
      <c r="CH201" s="406"/>
      <c r="CI201" s="406"/>
      <c r="CJ201" s="406"/>
      <c r="CK201" s="406"/>
      <c r="CL201" s="406"/>
      <c r="CM201" s="399"/>
    </row>
    <row r="202" spans="1:91" x14ac:dyDescent="0.25">
      <c r="A202" s="398"/>
      <c r="B202" s="399"/>
      <c r="C202" s="399"/>
      <c r="D202" s="398"/>
      <c r="E202" s="400"/>
      <c r="F202" s="401"/>
      <c r="G202" s="401"/>
      <c r="H202" s="401"/>
      <c r="I202" s="401"/>
      <c r="J202" s="398"/>
      <c r="K202" s="398"/>
      <c r="L202" s="398"/>
      <c r="Q202" s="398"/>
      <c r="R202" s="398"/>
      <c r="S202" s="398"/>
      <c r="T202" s="398"/>
      <c r="U202" s="398"/>
      <c r="V202" s="400"/>
      <c r="W202" s="400"/>
      <c r="X202" s="399"/>
      <c r="Y202" s="398"/>
      <c r="Z202" s="398"/>
      <c r="AA202" s="398"/>
      <c r="AB202" s="398"/>
      <c r="AC202" s="398"/>
      <c r="AD202" s="399"/>
      <c r="AE202" s="399"/>
      <c r="AF202" s="398"/>
      <c r="AG202" s="407"/>
      <c r="AH202" s="407"/>
      <c r="AI202" s="407"/>
      <c r="AJ202" s="407"/>
      <c r="AK202" s="407"/>
      <c r="AL202" s="398"/>
      <c r="AM202" s="400"/>
      <c r="AN202" s="399"/>
      <c r="AO202" s="399"/>
      <c r="AP202" s="398"/>
      <c r="AQ202" s="398"/>
      <c r="AR202" s="398"/>
      <c r="AS202" s="398"/>
      <c r="AT202" s="398"/>
      <c r="AU202" s="398"/>
      <c r="AV202" s="398"/>
      <c r="AW202" s="398"/>
      <c r="AX202" s="397"/>
      <c r="AY202" s="397"/>
      <c r="AZ202" s="399"/>
      <c r="BA202" s="398"/>
      <c r="BB202" s="398"/>
      <c r="BC202" s="398"/>
      <c r="BD202" s="398"/>
      <c r="BE202" s="398"/>
      <c r="BF202" s="398"/>
      <c r="BG202" s="399"/>
      <c r="BH202" s="399"/>
      <c r="BI202" s="398"/>
      <c r="BJ202" s="398"/>
      <c r="BK202" s="398"/>
      <c r="BL202" s="398"/>
      <c r="BM202" s="398"/>
      <c r="BN202" s="398"/>
      <c r="BO202" s="398"/>
      <c r="BP202" s="398"/>
      <c r="BQ202" s="398"/>
      <c r="BR202" s="398"/>
      <c r="BS202" s="399"/>
      <c r="BT202" s="402"/>
      <c r="BU202" s="399"/>
      <c r="BV202" s="403"/>
      <c r="BW202" s="404"/>
      <c r="BX202" s="398"/>
      <c r="BY202" s="398"/>
      <c r="BZ202" s="398"/>
      <c r="CA202" s="399"/>
      <c r="CB202" s="405"/>
      <c r="CC202" s="406"/>
      <c r="CD202" s="406"/>
      <c r="CE202" s="398"/>
      <c r="CF202" s="406"/>
      <c r="CG202" s="406"/>
      <c r="CH202" s="406"/>
      <c r="CI202" s="406"/>
      <c r="CJ202" s="406"/>
      <c r="CK202" s="406"/>
      <c r="CL202" s="406"/>
      <c r="CM202" s="399"/>
    </row>
    <row r="203" spans="1:91" x14ac:dyDescent="0.25">
      <c r="A203" s="398"/>
      <c r="B203" s="399"/>
      <c r="C203" s="399"/>
      <c r="D203" s="398"/>
      <c r="E203" s="400"/>
      <c r="F203" s="401"/>
      <c r="G203" s="401"/>
      <c r="H203" s="401"/>
      <c r="I203" s="401"/>
      <c r="J203" s="398"/>
      <c r="K203" s="398"/>
      <c r="L203" s="398"/>
      <c r="Q203" s="398"/>
      <c r="R203" s="398"/>
      <c r="S203" s="398"/>
      <c r="T203" s="398"/>
      <c r="U203" s="398"/>
      <c r="V203" s="400"/>
      <c r="W203" s="400"/>
      <c r="X203" s="399"/>
      <c r="Y203" s="398"/>
      <c r="Z203" s="398"/>
      <c r="AA203" s="398"/>
      <c r="AB203" s="398"/>
      <c r="AC203" s="398"/>
      <c r="AD203" s="399"/>
      <c r="AE203" s="399"/>
      <c r="AF203" s="398"/>
      <c r="AG203" s="407"/>
      <c r="AH203" s="407"/>
      <c r="AI203" s="407"/>
      <c r="AJ203" s="407"/>
      <c r="AK203" s="407"/>
      <c r="AL203" s="398"/>
      <c r="AM203" s="400"/>
      <c r="AN203" s="399"/>
      <c r="AO203" s="399"/>
      <c r="AP203" s="398"/>
      <c r="AQ203" s="398"/>
      <c r="AR203" s="398"/>
      <c r="AS203" s="398"/>
      <c r="AT203" s="398"/>
      <c r="AU203" s="398"/>
      <c r="AV203" s="398"/>
      <c r="AW203" s="398"/>
      <c r="AX203" s="397"/>
      <c r="AY203" s="397"/>
      <c r="AZ203" s="399"/>
      <c r="BA203" s="398"/>
      <c r="BB203" s="398"/>
      <c r="BC203" s="398"/>
      <c r="BD203" s="398"/>
      <c r="BE203" s="398"/>
      <c r="BF203" s="398"/>
      <c r="BG203" s="399"/>
      <c r="BH203" s="399"/>
      <c r="BI203" s="398"/>
      <c r="BJ203" s="398"/>
      <c r="BK203" s="398"/>
      <c r="BL203" s="398"/>
      <c r="BM203" s="398"/>
      <c r="BN203" s="398"/>
      <c r="BO203" s="398"/>
      <c r="BP203" s="398"/>
      <c r="BQ203" s="398"/>
      <c r="BR203" s="398"/>
      <c r="BS203" s="399"/>
      <c r="BT203" s="402"/>
      <c r="BU203" s="399"/>
      <c r="BV203" s="403"/>
      <c r="BW203" s="404"/>
      <c r="BX203" s="398"/>
      <c r="BY203" s="398"/>
      <c r="BZ203" s="398"/>
      <c r="CA203" s="399"/>
      <c r="CB203" s="405"/>
      <c r="CC203" s="406"/>
      <c r="CD203" s="406"/>
      <c r="CE203" s="398"/>
      <c r="CF203" s="406"/>
      <c r="CG203" s="406"/>
      <c r="CH203" s="406"/>
      <c r="CI203" s="406"/>
      <c r="CJ203" s="406"/>
      <c r="CK203" s="406"/>
      <c r="CL203" s="406"/>
      <c r="CM203" s="399"/>
    </row>
    <row r="204" spans="1:91" x14ac:dyDescent="0.25">
      <c r="A204" s="398"/>
      <c r="B204" s="399"/>
      <c r="C204" s="399"/>
      <c r="D204" s="398"/>
      <c r="E204" s="400"/>
      <c r="F204" s="401"/>
      <c r="G204" s="401"/>
      <c r="H204" s="401"/>
      <c r="I204" s="401"/>
      <c r="J204" s="398"/>
      <c r="K204" s="398"/>
      <c r="L204" s="398"/>
      <c r="Q204" s="398"/>
      <c r="R204" s="398"/>
      <c r="S204" s="398"/>
      <c r="T204" s="398"/>
      <c r="U204" s="398"/>
      <c r="V204" s="400"/>
      <c r="W204" s="400"/>
      <c r="X204" s="399"/>
      <c r="Y204" s="398"/>
      <c r="Z204" s="398"/>
      <c r="AA204" s="398"/>
      <c r="AB204" s="398"/>
      <c r="AC204" s="398"/>
      <c r="AD204" s="399"/>
      <c r="AE204" s="399"/>
      <c r="AF204" s="398"/>
      <c r="AG204" s="407"/>
      <c r="AH204" s="407"/>
      <c r="AI204" s="407"/>
      <c r="AJ204" s="407"/>
      <c r="AK204" s="407"/>
      <c r="AL204" s="398"/>
      <c r="AM204" s="400"/>
      <c r="AN204" s="399"/>
      <c r="AO204" s="399"/>
      <c r="AP204" s="398"/>
      <c r="AQ204" s="398"/>
      <c r="AR204" s="398"/>
      <c r="AS204" s="398"/>
      <c r="AT204" s="398"/>
      <c r="AU204" s="398"/>
      <c r="AV204" s="398"/>
      <c r="AW204" s="398"/>
      <c r="AX204" s="397"/>
      <c r="AY204" s="397"/>
      <c r="AZ204" s="399"/>
      <c r="BA204" s="398"/>
      <c r="BB204" s="398"/>
      <c r="BC204" s="398"/>
      <c r="BD204" s="398"/>
      <c r="BE204" s="398"/>
      <c r="BF204" s="398"/>
      <c r="BG204" s="399"/>
      <c r="BH204" s="399"/>
      <c r="BI204" s="398"/>
      <c r="BJ204" s="398"/>
      <c r="BK204" s="398"/>
      <c r="BL204" s="398"/>
      <c r="BM204" s="398"/>
      <c r="BN204" s="398"/>
      <c r="BO204" s="398"/>
      <c r="BP204" s="398"/>
      <c r="BQ204" s="398"/>
      <c r="BR204" s="398"/>
      <c r="BS204" s="399"/>
      <c r="BT204" s="402"/>
      <c r="BU204" s="399"/>
      <c r="BV204" s="403"/>
      <c r="BW204" s="404"/>
      <c r="BX204" s="398"/>
      <c r="BY204" s="398"/>
      <c r="BZ204" s="398"/>
      <c r="CA204" s="399"/>
      <c r="CB204" s="405"/>
      <c r="CC204" s="406"/>
      <c r="CD204" s="406"/>
      <c r="CE204" s="398"/>
      <c r="CF204" s="406"/>
      <c r="CG204" s="406"/>
      <c r="CH204" s="406"/>
      <c r="CI204" s="406"/>
      <c r="CJ204" s="406"/>
      <c r="CK204" s="406"/>
      <c r="CL204" s="406"/>
      <c r="CM204" s="399"/>
    </row>
    <row r="205" spans="1:91" x14ac:dyDescent="0.25">
      <c r="A205" s="398"/>
      <c r="B205" s="399"/>
      <c r="C205" s="399"/>
      <c r="D205" s="398"/>
      <c r="E205" s="400"/>
      <c r="F205" s="401"/>
      <c r="G205" s="401"/>
      <c r="H205" s="401"/>
      <c r="I205" s="401"/>
      <c r="J205" s="398"/>
      <c r="K205" s="398"/>
      <c r="L205" s="398"/>
      <c r="Q205" s="398"/>
      <c r="R205" s="398"/>
      <c r="S205" s="398"/>
      <c r="T205" s="398"/>
      <c r="U205" s="398"/>
      <c r="V205" s="400"/>
      <c r="W205" s="400"/>
      <c r="X205" s="399"/>
      <c r="Y205" s="398"/>
      <c r="Z205" s="398"/>
      <c r="AA205" s="398"/>
      <c r="AB205" s="398"/>
      <c r="AC205" s="398"/>
      <c r="AD205" s="399"/>
      <c r="AE205" s="399"/>
      <c r="AF205" s="398"/>
      <c r="AG205" s="407"/>
      <c r="AH205" s="407"/>
      <c r="AI205" s="407"/>
      <c r="AJ205" s="407"/>
      <c r="AK205" s="407"/>
      <c r="AL205" s="398"/>
      <c r="AM205" s="400"/>
      <c r="AN205" s="399"/>
      <c r="AO205" s="399"/>
      <c r="AP205" s="398"/>
      <c r="AQ205" s="398"/>
      <c r="AR205" s="398"/>
      <c r="AS205" s="398"/>
      <c r="AT205" s="398"/>
      <c r="AU205" s="398"/>
      <c r="AV205" s="398"/>
      <c r="AW205" s="398"/>
      <c r="AX205" s="397"/>
      <c r="AY205" s="397"/>
      <c r="AZ205" s="399"/>
      <c r="BA205" s="398"/>
      <c r="BB205" s="398"/>
      <c r="BC205" s="398"/>
      <c r="BD205" s="398"/>
      <c r="BE205" s="398"/>
      <c r="BF205" s="398"/>
      <c r="BG205" s="399"/>
      <c r="BH205" s="399"/>
      <c r="BI205" s="398"/>
      <c r="BJ205" s="398"/>
      <c r="BK205" s="398"/>
      <c r="BL205" s="398"/>
      <c r="BM205" s="398"/>
      <c r="BN205" s="398"/>
      <c r="BO205" s="398"/>
      <c r="BP205" s="398"/>
      <c r="BQ205" s="398"/>
      <c r="BR205" s="398"/>
      <c r="BS205" s="399"/>
      <c r="BT205" s="402"/>
      <c r="BU205" s="399"/>
      <c r="BV205" s="403"/>
      <c r="BW205" s="404"/>
      <c r="BX205" s="398"/>
      <c r="BY205" s="398"/>
      <c r="BZ205" s="398"/>
      <c r="CA205" s="399"/>
      <c r="CB205" s="405"/>
      <c r="CC205" s="406"/>
      <c r="CD205" s="406"/>
      <c r="CE205" s="398"/>
      <c r="CF205" s="406"/>
      <c r="CG205" s="406"/>
      <c r="CH205" s="406"/>
      <c r="CI205" s="406"/>
      <c r="CJ205" s="406"/>
      <c r="CK205" s="406"/>
      <c r="CL205" s="406"/>
      <c r="CM205" s="399"/>
    </row>
    <row r="206" spans="1:91" x14ac:dyDescent="0.25">
      <c r="A206" s="398"/>
      <c r="B206" s="399"/>
      <c r="C206" s="399"/>
      <c r="D206" s="398"/>
      <c r="E206" s="400"/>
      <c r="F206" s="401"/>
      <c r="G206" s="401"/>
      <c r="H206" s="401"/>
      <c r="I206" s="401"/>
      <c r="J206" s="398"/>
      <c r="K206" s="398"/>
      <c r="L206" s="398"/>
      <c r="Q206" s="398"/>
      <c r="R206" s="398"/>
      <c r="S206" s="398"/>
      <c r="T206" s="398"/>
      <c r="U206" s="398"/>
      <c r="V206" s="400"/>
      <c r="W206" s="400"/>
      <c r="X206" s="399"/>
      <c r="Y206" s="398"/>
      <c r="Z206" s="398"/>
      <c r="AA206" s="398"/>
      <c r="AB206" s="398"/>
      <c r="AC206" s="398"/>
      <c r="AD206" s="399"/>
      <c r="AE206" s="399"/>
      <c r="AF206" s="398"/>
      <c r="AG206" s="407"/>
      <c r="AH206" s="407"/>
      <c r="AI206" s="407"/>
      <c r="AJ206" s="407"/>
      <c r="AK206" s="407"/>
      <c r="AL206" s="398"/>
      <c r="AM206" s="400"/>
      <c r="AN206" s="399"/>
      <c r="AO206" s="399"/>
      <c r="AP206" s="398"/>
      <c r="AQ206" s="398"/>
      <c r="AR206" s="398"/>
      <c r="AS206" s="398"/>
      <c r="AT206" s="398"/>
      <c r="AU206" s="398"/>
      <c r="AV206" s="398"/>
      <c r="AW206" s="398"/>
      <c r="AX206" s="397"/>
      <c r="AY206" s="397"/>
      <c r="AZ206" s="399"/>
      <c r="BA206" s="398"/>
      <c r="BB206" s="398"/>
      <c r="BC206" s="398"/>
      <c r="BD206" s="398"/>
      <c r="BE206" s="398"/>
      <c r="BF206" s="398"/>
      <c r="BG206" s="399"/>
      <c r="BH206" s="399"/>
      <c r="BI206" s="398"/>
      <c r="BJ206" s="398"/>
      <c r="BK206" s="398"/>
      <c r="BL206" s="398"/>
      <c r="BM206" s="398"/>
      <c r="BN206" s="398"/>
      <c r="BO206" s="398"/>
      <c r="BP206" s="398"/>
      <c r="BQ206" s="398"/>
      <c r="BR206" s="398"/>
      <c r="BS206" s="399"/>
      <c r="BT206" s="402"/>
      <c r="BU206" s="399"/>
      <c r="BV206" s="403"/>
      <c r="BW206" s="404"/>
      <c r="BX206" s="398"/>
      <c r="BY206" s="398"/>
      <c r="BZ206" s="398"/>
      <c r="CA206" s="399"/>
      <c r="CB206" s="405"/>
      <c r="CC206" s="406"/>
      <c r="CD206" s="406"/>
      <c r="CE206" s="398"/>
      <c r="CF206" s="406"/>
      <c r="CG206" s="406"/>
      <c r="CH206" s="406"/>
      <c r="CI206" s="406"/>
      <c r="CJ206" s="406"/>
      <c r="CK206" s="406"/>
      <c r="CL206" s="406"/>
      <c r="CM206" s="399"/>
    </row>
    <row r="207" spans="1:91" x14ac:dyDescent="0.25">
      <c r="A207" s="398"/>
      <c r="B207" s="399"/>
      <c r="C207" s="399"/>
      <c r="D207" s="398"/>
      <c r="E207" s="400"/>
      <c r="F207" s="401"/>
      <c r="G207" s="401"/>
      <c r="H207" s="401"/>
      <c r="I207" s="401"/>
      <c r="J207" s="398"/>
      <c r="K207" s="398"/>
      <c r="L207" s="398"/>
      <c r="Q207" s="398"/>
      <c r="R207" s="398"/>
      <c r="S207" s="398"/>
      <c r="T207" s="398"/>
      <c r="U207" s="398"/>
      <c r="V207" s="400"/>
      <c r="W207" s="400"/>
      <c r="X207" s="399"/>
      <c r="Y207" s="398"/>
      <c r="Z207" s="398"/>
      <c r="AA207" s="398"/>
      <c r="AB207" s="398"/>
      <c r="AC207" s="398"/>
      <c r="AD207" s="399"/>
      <c r="AE207" s="399"/>
      <c r="AF207" s="398"/>
      <c r="AG207" s="407"/>
      <c r="AH207" s="407"/>
      <c r="AI207" s="407"/>
      <c r="AJ207" s="407"/>
      <c r="AK207" s="407"/>
      <c r="AL207" s="398"/>
      <c r="AM207" s="400"/>
      <c r="AN207" s="399"/>
      <c r="AO207" s="399"/>
      <c r="AP207" s="398"/>
      <c r="AQ207" s="398"/>
      <c r="AR207" s="398"/>
      <c r="AS207" s="398"/>
      <c r="AT207" s="398"/>
      <c r="AU207" s="398"/>
      <c r="AV207" s="398"/>
      <c r="AW207" s="398"/>
      <c r="AX207" s="397"/>
      <c r="AY207" s="397"/>
      <c r="AZ207" s="399"/>
      <c r="BA207" s="398"/>
      <c r="BB207" s="398"/>
      <c r="BC207" s="398"/>
      <c r="BD207" s="398"/>
      <c r="BE207" s="398"/>
      <c r="BF207" s="398"/>
      <c r="BG207" s="399"/>
      <c r="BH207" s="399"/>
      <c r="BI207" s="398"/>
      <c r="BJ207" s="398"/>
      <c r="BK207" s="398"/>
      <c r="BL207" s="398"/>
      <c r="BM207" s="398"/>
      <c r="BN207" s="398"/>
      <c r="BO207" s="398"/>
      <c r="BP207" s="398"/>
      <c r="BQ207" s="398"/>
      <c r="BR207" s="398"/>
      <c r="BS207" s="399"/>
      <c r="BT207" s="402"/>
      <c r="BU207" s="399"/>
      <c r="BV207" s="403"/>
      <c r="BW207" s="404"/>
      <c r="BX207" s="398"/>
      <c r="BY207" s="398"/>
      <c r="BZ207" s="398"/>
      <c r="CA207" s="399"/>
      <c r="CB207" s="405"/>
      <c r="CC207" s="406"/>
      <c r="CD207" s="406"/>
      <c r="CE207" s="398"/>
      <c r="CF207" s="406"/>
      <c r="CG207" s="406"/>
      <c r="CH207" s="406"/>
      <c r="CI207" s="406"/>
      <c r="CJ207" s="406"/>
      <c r="CK207" s="406"/>
      <c r="CL207" s="406"/>
      <c r="CM207" s="399"/>
    </row>
    <row r="208" spans="1:91" x14ac:dyDescent="0.25">
      <c r="A208" s="398"/>
      <c r="B208" s="399"/>
      <c r="C208" s="399"/>
      <c r="D208" s="398"/>
      <c r="E208" s="400"/>
      <c r="F208" s="401"/>
      <c r="G208" s="401"/>
      <c r="H208" s="401"/>
      <c r="I208" s="401"/>
      <c r="J208" s="398"/>
      <c r="K208" s="398"/>
      <c r="L208" s="398"/>
      <c r="Q208" s="398"/>
      <c r="R208" s="398"/>
      <c r="S208" s="398"/>
      <c r="T208" s="398"/>
      <c r="U208" s="398"/>
      <c r="V208" s="400"/>
      <c r="W208" s="400"/>
      <c r="X208" s="399"/>
      <c r="Y208" s="398"/>
      <c r="Z208" s="398"/>
      <c r="AA208" s="398"/>
      <c r="AB208" s="398"/>
      <c r="AC208" s="398"/>
      <c r="AD208" s="399"/>
      <c r="AE208" s="399"/>
      <c r="AF208" s="398"/>
      <c r="AG208" s="407"/>
      <c r="AH208" s="407"/>
      <c r="AI208" s="407"/>
      <c r="AJ208" s="407"/>
      <c r="AK208" s="407"/>
      <c r="AL208" s="398"/>
      <c r="AM208" s="400"/>
      <c r="AN208" s="399"/>
      <c r="AO208" s="399"/>
      <c r="AP208" s="398"/>
      <c r="AQ208" s="398"/>
      <c r="AR208" s="398"/>
      <c r="AS208" s="398"/>
      <c r="AT208" s="398"/>
      <c r="AU208" s="398"/>
      <c r="AV208" s="398"/>
      <c r="AW208" s="398"/>
      <c r="AX208" s="397"/>
      <c r="AY208" s="397"/>
      <c r="AZ208" s="399"/>
      <c r="BA208" s="398"/>
      <c r="BB208" s="398"/>
      <c r="BC208" s="398"/>
      <c r="BD208" s="398"/>
      <c r="BE208" s="398"/>
      <c r="BF208" s="398"/>
      <c r="BG208" s="399"/>
      <c r="BH208" s="399"/>
      <c r="BI208" s="398"/>
      <c r="BJ208" s="398"/>
      <c r="BK208" s="398"/>
      <c r="BL208" s="398"/>
      <c r="BM208" s="398"/>
      <c r="BN208" s="398"/>
      <c r="BO208" s="398"/>
      <c r="BP208" s="398"/>
      <c r="BQ208" s="398"/>
      <c r="BR208" s="398"/>
      <c r="BS208" s="399"/>
      <c r="BT208" s="402"/>
      <c r="BU208" s="399"/>
      <c r="BV208" s="403"/>
      <c r="BW208" s="404"/>
      <c r="BX208" s="398"/>
      <c r="BY208" s="398"/>
      <c r="BZ208" s="398"/>
      <c r="CA208" s="399"/>
      <c r="CB208" s="405"/>
      <c r="CC208" s="406"/>
      <c r="CD208" s="406"/>
      <c r="CE208" s="398"/>
      <c r="CF208" s="406"/>
      <c r="CG208" s="406"/>
      <c r="CH208" s="406"/>
      <c r="CI208" s="406"/>
      <c r="CJ208" s="406"/>
      <c r="CK208" s="406"/>
      <c r="CL208" s="406"/>
      <c r="CM208" s="399"/>
    </row>
    <row r="209" spans="1:91" x14ac:dyDescent="0.25">
      <c r="A209" s="398"/>
      <c r="B209" s="399"/>
      <c r="C209" s="399"/>
      <c r="D209" s="398"/>
      <c r="E209" s="400"/>
      <c r="F209" s="401"/>
      <c r="G209" s="401"/>
      <c r="H209" s="401"/>
      <c r="I209" s="401"/>
      <c r="J209" s="398"/>
      <c r="K209" s="398"/>
      <c r="L209" s="398"/>
      <c r="Q209" s="398"/>
      <c r="R209" s="398"/>
      <c r="S209" s="398"/>
      <c r="T209" s="398"/>
      <c r="U209" s="398"/>
      <c r="V209" s="400"/>
      <c r="W209" s="400"/>
      <c r="X209" s="399"/>
      <c r="Y209" s="398"/>
      <c r="Z209" s="398"/>
      <c r="AA209" s="398"/>
      <c r="AB209" s="398"/>
      <c r="AC209" s="398"/>
      <c r="AD209" s="399"/>
      <c r="AE209" s="399"/>
      <c r="AF209" s="398"/>
      <c r="AG209" s="407"/>
      <c r="AH209" s="407"/>
      <c r="AI209" s="407"/>
      <c r="AJ209" s="407"/>
      <c r="AK209" s="407"/>
      <c r="AL209" s="398"/>
      <c r="AM209" s="400"/>
      <c r="AN209" s="399"/>
      <c r="AO209" s="399"/>
      <c r="AP209" s="398"/>
      <c r="AQ209" s="398"/>
      <c r="AR209" s="398"/>
      <c r="AS209" s="398"/>
      <c r="AT209" s="398"/>
      <c r="AU209" s="398"/>
      <c r="AV209" s="398"/>
      <c r="AW209" s="398"/>
      <c r="AX209" s="397"/>
      <c r="AY209" s="397"/>
      <c r="AZ209" s="399"/>
      <c r="BA209" s="398"/>
      <c r="BB209" s="398"/>
      <c r="BC209" s="398"/>
      <c r="BD209" s="398"/>
      <c r="BE209" s="398"/>
      <c r="BF209" s="398"/>
      <c r="BG209" s="399"/>
      <c r="BH209" s="399"/>
      <c r="BI209" s="398"/>
      <c r="BJ209" s="398"/>
      <c r="BK209" s="398"/>
      <c r="BL209" s="398"/>
      <c r="BM209" s="398"/>
      <c r="BN209" s="398"/>
      <c r="BO209" s="398"/>
      <c r="BP209" s="398"/>
      <c r="BQ209" s="398"/>
      <c r="BR209" s="398"/>
      <c r="BS209" s="399"/>
      <c r="BT209" s="402"/>
      <c r="BU209" s="399"/>
      <c r="BV209" s="403"/>
      <c r="BW209" s="404"/>
      <c r="BX209" s="398"/>
      <c r="BY209" s="398"/>
      <c r="BZ209" s="398"/>
      <c r="CA209" s="399"/>
      <c r="CB209" s="405"/>
      <c r="CC209" s="406"/>
      <c r="CD209" s="406"/>
      <c r="CE209" s="398"/>
      <c r="CF209" s="406"/>
      <c r="CG209" s="406"/>
      <c r="CH209" s="406"/>
      <c r="CI209" s="406"/>
      <c r="CJ209" s="406"/>
      <c r="CK209" s="406"/>
      <c r="CL209" s="406"/>
      <c r="CM209" s="399"/>
    </row>
    <row r="210" spans="1:91" x14ac:dyDescent="0.25">
      <c r="A210" s="398"/>
      <c r="B210" s="399"/>
      <c r="C210" s="399"/>
      <c r="D210" s="398"/>
      <c r="E210" s="400"/>
      <c r="F210" s="401"/>
      <c r="G210" s="401"/>
      <c r="H210" s="401"/>
      <c r="I210" s="401"/>
      <c r="J210" s="398"/>
      <c r="K210" s="398"/>
      <c r="L210" s="398"/>
      <c r="Q210" s="398"/>
      <c r="R210" s="398"/>
      <c r="S210" s="398"/>
      <c r="T210" s="398"/>
      <c r="U210" s="398"/>
      <c r="V210" s="400"/>
      <c r="W210" s="400"/>
      <c r="X210" s="399"/>
      <c r="Y210" s="398"/>
      <c r="Z210" s="398"/>
      <c r="AA210" s="398"/>
      <c r="AB210" s="398"/>
      <c r="AC210" s="398"/>
      <c r="AD210" s="399"/>
      <c r="AE210" s="399"/>
      <c r="AF210" s="398"/>
      <c r="AG210" s="407"/>
      <c r="AH210" s="407"/>
      <c r="AI210" s="407"/>
      <c r="AJ210" s="407"/>
      <c r="AK210" s="407"/>
      <c r="AL210" s="398"/>
      <c r="AM210" s="400"/>
      <c r="AN210" s="399"/>
      <c r="AO210" s="399"/>
      <c r="AP210" s="398"/>
      <c r="AQ210" s="398"/>
      <c r="AR210" s="398"/>
      <c r="AS210" s="398"/>
      <c r="AT210" s="398"/>
      <c r="AU210" s="398"/>
      <c r="AV210" s="398"/>
      <c r="AW210" s="398"/>
      <c r="AX210" s="397"/>
      <c r="AY210" s="397"/>
      <c r="AZ210" s="399"/>
      <c r="BA210" s="398"/>
      <c r="BB210" s="398"/>
      <c r="BC210" s="398"/>
      <c r="BD210" s="398"/>
      <c r="BE210" s="398"/>
      <c r="BF210" s="398"/>
      <c r="BG210" s="399"/>
      <c r="BH210" s="399"/>
      <c r="BI210" s="398"/>
      <c r="BJ210" s="398"/>
      <c r="BK210" s="398"/>
      <c r="BL210" s="398"/>
      <c r="BM210" s="398"/>
      <c r="BN210" s="398"/>
      <c r="BO210" s="398"/>
      <c r="BP210" s="398"/>
      <c r="BQ210" s="398"/>
      <c r="BR210" s="398"/>
      <c r="BS210" s="399"/>
      <c r="BT210" s="402"/>
      <c r="BU210" s="399"/>
      <c r="BV210" s="403"/>
      <c r="BW210" s="404"/>
      <c r="BX210" s="398"/>
      <c r="BY210" s="398"/>
      <c r="BZ210" s="398"/>
      <c r="CA210" s="399"/>
      <c r="CB210" s="405"/>
      <c r="CC210" s="406"/>
      <c r="CD210" s="406"/>
      <c r="CE210" s="398"/>
      <c r="CF210" s="406"/>
      <c r="CG210" s="406"/>
      <c r="CH210" s="406"/>
      <c r="CI210" s="406"/>
      <c r="CJ210" s="406"/>
      <c r="CK210" s="406"/>
      <c r="CL210" s="406"/>
      <c r="CM210" s="399"/>
    </row>
    <row r="211" spans="1:91" x14ac:dyDescent="0.25">
      <c r="A211" s="398"/>
      <c r="B211" s="399"/>
      <c r="C211" s="399"/>
      <c r="D211" s="398"/>
      <c r="E211" s="400"/>
      <c r="F211" s="401"/>
      <c r="G211" s="401"/>
      <c r="H211" s="401"/>
      <c r="I211" s="401"/>
      <c r="J211" s="398"/>
      <c r="K211" s="398"/>
      <c r="L211" s="398"/>
      <c r="Q211" s="398"/>
      <c r="R211" s="398"/>
      <c r="S211" s="398"/>
      <c r="T211" s="398"/>
      <c r="U211" s="398"/>
      <c r="V211" s="400"/>
      <c r="W211" s="400"/>
      <c r="X211" s="399"/>
      <c r="Y211" s="398"/>
      <c r="Z211" s="398"/>
      <c r="AA211" s="398"/>
      <c r="AB211" s="398"/>
      <c r="AC211" s="398"/>
      <c r="AD211" s="399"/>
      <c r="AE211" s="399"/>
      <c r="AF211" s="398"/>
      <c r="AG211" s="407"/>
      <c r="AH211" s="407"/>
      <c r="AI211" s="407"/>
      <c r="AJ211" s="407"/>
      <c r="AK211" s="407"/>
      <c r="AL211" s="398"/>
      <c r="AM211" s="400"/>
      <c r="AN211" s="399"/>
      <c r="AO211" s="399"/>
      <c r="AP211" s="398"/>
      <c r="AQ211" s="398"/>
      <c r="AR211" s="398"/>
      <c r="AS211" s="398"/>
      <c r="AT211" s="398"/>
      <c r="AU211" s="398"/>
      <c r="AV211" s="398"/>
      <c r="AW211" s="398"/>
      <c r="AX211" s="397"/>
      <c r="AY211" s="397"/>
      <c r="AZ211" s="399"/>
      <c r="BA211" s="398"/>
      <c r="BB211" s="398"/>
      <c r="BC211" s="398"/>
      <c r="BD211" s="398"/>
      <c r="BE211" s="398"/>
      <c r="BF211" s="398"/>
      <c r="BG211" s="399"/>
      <c r="BH211" s="399"/>
      <c r="BI211" s="398"/>
      <c r="BJ211" s="398"/>
      <c r="BK211" s="398"/>
      <c r="BL211" s="398"/>
      <c r="BM211" s="398"/>
      <c r="BN211" s="398"/>
      <c r="BO211" s="398"/>
      <c r="BP211" s="398"/>
      <c r="BQ211" s="398"/>
      <c r="BR211" s="398"/>
      <c r="BS211" s="399"/>
      <c r="BT211" s="402"/>
      <c r="BU211" s="399"/>
      <c r="BV211" s="403"/>
      <c r="BW211" s="404"/>
      <c r="BX211" s="398"/>
      <c r="BY211" s="398"/>
      <c r="BZ211" s="398"/>
      <c r="CA211" s="399"/>
      <c r="CB211" s="405"/>
      <c r="CC211" s="406"/>
      <c r="CD211" s="406"/>
      <c r="CE211" s="398"/>
      <c r="CF211" s="406"/>
      <c r="CG211" s="406"/>
      <c r="CH211" s="406"/>
      <c r="CI211" s="406"/>
      <c r="CJ211" s="406"/>
      <c r="CK211" s="406"/>
      <c r="CL211" s="406"/>
      <c r="CM211" s="399"/>
    </row>
    <row r="212" spans="1:91" x14ac:dyDescent="0.25">
      <c r="A212" s="398"/>
      <c r="B212" s="399"/>
      <c r="C212" s="399"/>
      <c r="D212" s="398"/>
      <c r="E212" s="400"/>
      <c r="F212" s="401"/>
      <c r="G212" s="401"/>
      <c r="H212" s="401"/>
      <c r="I212" s="401"/>
      <c r="J212" s="398"/>
      <c r="K212" s="398"/>
      <c r="L212" s="398"/>
      <c r="Q212" s="398"/>
      <c r="R212" s="398"/>
      <c r="S212" s="398"/>
      <c r="T212" s="398"/>
      <c r="U212" s="398"/>
      <c r="V212" s="400"/>
      <c r="W212" s="400"/>
      <c r="X212" s="399"/>
      <c r="Y212" s="398"/>
      <c r="Z212" s="398"/>
      <c r="AA212" s="398"/>
      <c r="AB212" s="398"/>
      <c r="AC212" s="398"/>
      <c r="AD212" s="399"/>
      <c r="AE212" s="399"/>
      <c r="AF212" s="398"/>
      <c r="AG212" s="407"/>
      <c r="AH212" s="407"/>
      <c r="AI212" s="407"/>
      <c r="AJ212" s="407"/>
      <c r="AK212" s="407"/>
      <c r="AL212" s="398"/>
      <c r="AM212" s="400"/>
      <c r="AN212" s="399"/>
      <c r="AO212" s="399"/>
      <c r="AP212" s="398"/>
      <c r="AQ212" s="398"/>
      <c r="AR212" s="398"/>
      <c r="AS212" s="398"/>
      <c r="AT212" s="398"/>
      <c r="AU212" s="398"/>
      <c r="AV212" s="398"/>
      <c r="AW212" s="398"/>
      <c r="AX212" s="397"/>
      <c r="AY212" s="397"/>
      <c r="AZ212" s="399"/>
      <c r="BA212" s="398"/>
      <c r="BB212" s="398"/>
      <c r="BC212" s="398"/>
      <c r="BD212" s="398"/>
      <c r="BE212" s="398"/>
      <c r="BF212" s="398"/>
      <c r="BG212" s="399"/>
      <c r="BH212" s="399"/>
      <c r="BI212" s="398"/>
      <c r="BJ212" s="398"/>
      <c r="BK212" s="398"/>
      <c r="BL212" s="398"/>
      <c r="BM212" s="398"/>
      <c r="BN212" s="398"/>
      <c r="BO212" s="398"/>
      <c r="BP212" s="398"/>
      <c r="BQ212" s="398"/>
      <c r="BR212" s="398"/>
      <c r="BS212" s="399"/>
      <c r="BT212" s="402"/>
      <c r="BU212" s="399"/>
      <c r="BV212" s="403"/>
      <c r="BW212" s="404"/>
      <c r="BX212" s="398"/>
      <c r="BY212" s="398"/>
      <c r="BZ212" s="398"/>
      <c r="CA212" s="399"/>
      <c r="CB212" s="405"/>
      <c r="CC212" s="406"/>
      <c r="CD212" s="406"/>
      <c r="CE212" s="398"/>
      <c r="CF212" s="406"/>
      <c r="CG212" s="406"/>
      <c r="CH212" s="406"/>
      <c r="CI212" s="406"/>
      <c r="CJ212" s="406"/>
      <c r="CK212" s="406"/>
      <c r="CL212" s="406"/>
      <c r="CM212" s="399"/>
    </row>
    <row r="213" spans="1:91" x14ac:dyDescent="0.25">
      <c r="A213" s="398"/>
      <c r="B213" s="399"/>
      <c r="C213" s="399"/>
      <c r="D213" s="398"/>
      <c r="E213" s="400"/>
      <c r="F213" s="401"/>
      <c r="G213" s="401"/>
      <c r="H213" s="401"/>
      <c r="I213" s="401"/>
      <c r="J213" s="398"/>
      <c r="K213" s="398"/>
      <c r="L213" s="398"/>
      <c r="Q213" s="398"/>
      <c r="R213" s="398"/>
      <c r="S213" s="398"/>
      <c r="T213" s="398"/>
      <c r="U213" s="398"/>
      <c r="V213" s="400"/>
      <c r="W213" s="400"/>
      <c r="X213" s="399"/>
      <c r="Y213" s="398"/>
      <c r="Z213" s="398"/>
      <c r="AA213" s="398"/>
      <c r="AB213" s="398"/>
      <c r="AC213" s="398"/>
      <c r="AD213" s="399"/>
      <c r="AE213" s="399"/>
      <c r="AF213" s="398"/>
      <c r="AG213" s="407"/>
      <c r="AH213" s="407"/>
      <c r="AI213" s="407"/>
      <c r="AJ213" s="407"/>
      <c r="AK213" s="407"/>
      <c r="AL213" s="398"/>
      <c r="AM213" s="400"/>
      <c r="AN213" s="399"/>
      <c r="AO213" s="399"/>
      <c r="AP213" s="398"/>
      <c r="AQ213" s="398"/>
      <c r="AR213" s="398"/>
      <c r="AS213" s="398"/>
      <c r="AT213" s="398"/>
      <c r="AU213" s="398"/>
      <c r="AV213" s="398"/>
      <c r="AW213" s="398"/>
      <c r="AX213" s="397"/>
      <c r="AY213" s="397"/>
      <c r="AZ213" s="399"/>
      <c r="BA213" s="398"/>
      <c r="BB213" s="398"/>
      <c r="BC213" s="398"/>
      <c r="BD213" s="398"/>
      <c r="BE213" s="398"/>
      <c r="BF213" s="398"/>
      <c r="BG213" s="399"/>
      <c r="BH213" s="399"/>
      <c r="BI213" s="398"/>
      <c r="BJ213" s="398"/>
      <c r="BK213" s="398"/>
      <c r="BL213" s="398"/>
      <c r="BM213" s="398"/>
      <c r="BN213" s="398"/>
      <c r="BO213" s="398"/>
      <c r="BP213" s="398"/>
      <c r="BQ213" s="398"/>
      <c r="BR213" s="398"/>
      <c r="BS213" s="399"/>
      <c r="BT213" s="402"/>
      <c r="BU213" s="399"/>
      <c r="BV213" s="403"/>
      <c r="BW213" s="404"/>
      <c r="BX213" s="398"/>
      <c r="BY213" s="398"/>
      <c r="BZ213" s="398"/>
      <c r="CA213" s="399"/>
      <c r="CB213" s="405"/>
      <c r="CC213" s="406"/>
      <c r="CD213" s="406"/>
      <c r="CE213" s="398"/>
      <c r="CF213" s="406"/>
      <c r="CG213" s="406"/>
      <c r="CH213" s="406"/>
      <c r="CI213" s="406"/>
      <c r="CJ213" s="406"/>
      <c r="CK213" s="406"/>
      <c r="CL213" s="406"/>
      <c r="CM213" s="399"/>
    </row>
    <row r="214" spans="1:91" x14ac:dyDescent="0.25">
      <c r="A214" s="398"/>
      <c r="B214" s="399"/>
      <c r="C214" s="399"/>
      <c r="D214" s="398"/>
      <c r="E214" s="400"/>
      <c r="F214" s="401"/>
      <c r="G214" s="401"/>
      <c r="H214" s="401"/>
      <c r="I214" s="401"/>
      <c r="J214" s="398"/>
      <c r="K214" s="398"/>
      <c r="L214" s="398"/>
      <c r="Q214" s="398"/>
      <c r="R214" s="398"/>
      <c r="S214" s="398"/>
      <c r="T214" s="398"/>
      <c r="U214" s="398"/>
      <c r="V214" s="400"/>
      <c r="W214" s="400"/>
      <c r="X214" s="399"/>
      <c r="Y214" s="398"/>
      <c r="Z214" s="398"/>
      <c r="AA214" s="398"/>
      <c r="AB214" s="398"/>
      <c r="AC214" s="398"/>
      <c r="AD214" s="399"/>
      <c r="AE214" s="399"/>
      <c r="AF214" s="398"/>
      <c r="AG214" s="407"/>
      <c r="AH214" s="407"/>
      <c r="AI214" s="407"/>
      <c r="AJ214" s="407"/>
      <c r="AK214" s="407"/>
      <c r="AL214" s="398"/>
      <c r="AM214" s="400"/>
      <c r="AN214" s="399"/>
      <c r="AO214" s="399"/>
      <c r="AP214" s="398"/>
      <c r="AQ214" s="398"/>
      <c r="AR214" s="398"/>
      <c r="AS214" s="398"/>
      <c r="AT214" s="398"/>
      <c r="AU214" s="398"/>
      <c r="AV214" s="398"/>
      <c r="AW214" s="398"/>
      <c r="AX214" s="397"/>
      <c r="AY214" s="397"/>
      <c r="AZ214" s="399"/>
      <c r="BA214" s="398"/>
      <c r="BB214" s="398"/>
      <c r="BC214" s="398"/>
      <c r="BD214" s="398"/>
      <c r="BE214" s="398"/>
      <c r="BF214" s="398"/>
      <c r="BG214" s="399"/>
      <c r="BH214" s="399"/>
      <c r="BI214" s="398"/>
      <c r="BJ214" s="398"/>
      <c r="BK214" s="398"/>
      <c r="BL214" s="398"/>
      <c r="BM214" s="398"/>
      <c r="BN214" s="398"/>
      <c r="BO214" s="398"/>
      <c r="BP214" s="398"/>
      <c r="BQ214" s="398"/>
      <c r="BR214" s="398"/>
      <c r="BS214" s="399"/>
      <c r="BT214" s="402"/>
      <c r="BU214" s="399"/>
      <c r="BV214" s="403"/>
      <c r="BW214" s="404"/>
      <c r="BX214" s="398"/>
      <c r="BY214" s="398"/>
      <c r="BZ214" s="398"/>
      <c r="CA214" s="399"/>
      <c r="CB214" s="405"/>
      <c r="CC214" s="406"/>
      <c r="CD214" s="406"/>
      <c r="CE214" s="398"/>
      <c r="CF214" s="406"/>
      <c r="CG214" s="406"/>
      <c r="CH214" s="406"/>
      <c r="CI214" s="406"/>
      <c r="CJ214" s="406"/>
      <c r="CK214" s="406"/>
      <c r="CL214" s="406"/>
      <c r="CM214" s="399"/>
    </row>
    <row r="215" spans="1:91" x14ac:dyDescent="0.25">
      <c r="A215" s="398"/>
      <c r="B215" s="399"/>
      <c r="C215" s="399"/>
      <c r="D215" s="398"/>
      <c r="E215" s="400"/>
      <c r="F215" s="401"/>
      <c r="G215" s="401"/>
      <c r="H215" s="401"/>
      <c r="I215" s="401"/>
      <c r="J215" s="398"/>
      <c r="K215" s="398"/>
      <c r="L215" s="398"/>
      <c r="Q215" s="398"/>
      <c r="R215" s="398"/>
      <c r="S215" s="398"/>
      <c r="T215" s="398"/>
      <c r="U215" s="398"/>
      <c r="V215" s="400"/>
      <c r="W215" s="400"/>
      <c r="X215" s="399"/>
      <c r="Y215" s="398"/>
      <c r="Z215" s="398"/>
      <c r="AA215" s="398"/>
      <c r="AB215" s="398"/>
      <c r="AC215" s="398"/>
      <c r="AD215" s="399"/>
      <c r="AE215" s="399"/>
      <c r="AF215" s="398"/>
      <c r="AG215" s="407"/>
      <c r="AH215" s="407"/>
      <c r="AI215" s="407"/>
      <c r="AJ215" s="407"/>
      <c r="AK215" s="407"/>
      <c r="AL215" s="398"/>
      <c r="AM215" s="400"/>
      <c r="AN215" s="399"/>
      <c r="AO215" s="399"/>
      <c r="AP215" s="398"/>
      <c r="AQ215" s="398"/>
      <c r="AR215" s="398"/>
      <c r="AS215" s="398"/>
      <c r="AT215" s="398"/>
      <c r="AU215" s="398"/>
      <c r="AV215" s="398"/>
      <c r="AW215" s="398"/>
      <c r="AX215" s="397"/>
      <c r="AY215" s="397"/>
      <c r="AZ215" s="399"/>
      <c r="BA215" s="398"/>
      <c r="BB215" s="398"/>
      <c r="BC215" s="398"/>
      <c r="BD215" s="398"/>
      <c r="BE215" s="398"/>
      <c r="BF215" s="398"/>
      <c r="BG215" s="399"/>
      <c r="BH215" s="399"/>
      <c r="BI215" s="398"/>
      <c r="BJ215" s="398"/>
      <c r="BK215" s="398"/>
      <c r="BL215" s="398"/>
      <c r="BM215" s="398"/>
      <c r="BN215" s="398"/>
      <c r="BO215" s="398"/>
      <c r="BP215" s="398"/>
      <c r="BQ215" s="398"/>
      <c r="BR215" s="398"/>
      <c r="BS215" s="399"/>
      <c r="BT215" s="402"/>
      <c r="BU215" s="399"/>
      <c r="BV215" s="403"/>
      <c r="BW215" s="404"/>
      <c r="BX215" s="398"/>
      <c r="BY215" s="398"/>
      <c r="BZ215" s="398"/>
      <c r="CA215" s="399"/>
      <c r="CB215" s="405"/>
      <c r="CC215" s="406"/>
      <c r="CD215" s="406"/>
      <c r="CE215" s="398"/>
      <c r="CF215" s="406"/>
      <c r="CG215" s="406"/>
      <c r="CH215" s="406"/>
      <c r="CI215" s="406"/>
      <c r="CJ215" s="406"/>
      <c r="CK215" s="406"/>
      <c r="CL215" s="406"/>
      <c r="CM215" s="399"/>
    </row>
    <row r="216" spans="1:91" x14ac:dyDescent="0.25">
      <c r="A216" s="398"/>
      <c r="B216" s="399"/>
      <c r="C216" s="399"/>
      <c r="D216" s="398"/>
      <c r="E216" s="400"/>
      <c r="F216" s="401"/>
      <c r="G216" s="401"/>
      <c r="H216" s="401"/>
      <c r="I216" s="401"/>
      <c r="J216" s="398"/>
      <c r="K216" s="398"/>
      <c r="L216" s="398"/>
      <c r="Q216" s="398"/>
      <c r="R216" s="398"/>
      <c r="S216" s="398"/>
      <c r="T216" s="398"/>
      <c r="U216" s="398"/>
      <c r="V216" s="400"/>
      <c r="W216" s="400"/>
      <c r="X216" s="399"/>
      <c r="Y216" s="398"/>
      <c r="Z216" s="398"/>
      <c r="AA216" s="398"/>
      <c r="AB216" s="398"/>
      <c r="AC216" s="398"/>
      <c r="AD216" s="399"/>
      <c r="AE216" s="399"/>
      <c r="AF216" s="398"/>
      <c r="AG216" s="407"/>
      <c r="AH216" s="407"/>
      <c r="AI216" s="407"/>
      <c r="AJ216" s="407"/>
      <c r="AK216" s="407"/>
      <c r="AL216" s="398"/>
      <c r="AM216" s="400"/>
      <c r="AN216" s="399"/>
      <c r="AO216" s="399"/>
      <c r="AP216" s="398"/>
      <c r="AQ216" s="398"/>
      <c r="AR216" s="398"/>
      <c r="AS216" s="398"/>
      <c r="AT216" s="398"/>
      <c r="AU216" s="398"/>
      <c r="AV216" s="398"/>
      <c r="AW216" s="398"/>
      <c r="AX216" s="397"/>
      <c r="AY216" s="397"/>
      <c r="AZ216" s="399"/>
      <c r="BA216" s="398"/>
      <c r="BB216" s="398"/>
      <c r="BC216" s="398"/>
      <c r="BD216" s="398"/>
      <c r="BE216" s="398"/>
      <c r="BF216" s="398"/>
      <c r="BG216" s="399"/>
      <c r="BH216" s="399"/>
      <c r="BI216" s="398"/>
      <c r="BJ216" s="398"/>
      <c r="BK216" s="398"/>
      <c r="BL216" s="398"/>
      <c r="BM216" s="398"/>
      <c r="BN216" s="398"/>
      <c r="BO216" s="398"/>
      <c r="BP216" s="398"/>
      <c r="BQ216" s="398"/>
      <c r="BR216" s="398"/>
      <c r="BS216" s="399"/>
      <c r="BT216" s="402"/>
      <c r="BU216" s="399"/>
      <c r="BV216" s="403"/>
      <c r="BW216" s="404"/>
      <c r="BX216" s="398"/>
      <c r="BY216" s="398"/>
      <c r="BZ216" s="398"/>
      <c r="CA216" s="399"/>
      <c r="CB216" s="405"/>
      <c r="CC216" s="406"/>
      <c r="CD216" s="406"/>
      <c r="CE216" s="398"/>
      <c r="CF216" s="406"/>
      <c r="CG216" s="406"/>
      <c r="CH216" s="406"/>
      <c r="CI216" s="406"/>
      <c r="CJ216" s="406"/>
      <c r="CK216" s="406"/>
      <c r="CL216" s="406"/>
      <c r="CM216" s="399"/>
    </row>
    <row r="217" spans="1:91" x14ac:dyDescent="0.25">
      <c r="A217" s="398"/>
      <c r="B217" s="399"/>
      <c r="C217" s="399"/>
      <c r="D217" s="398"/>
      <c r="E217" s="400"/>
      <c r="F217" s="401"/>
      <c r="G217" s="401"/>
      <c r="H217" s="401"/>
      <c r="I217" s="401"/>
      <c r="J217" s="398"/>
      <c r="K217" s="398"/>
      <c r="L217" s="398"/>
      <c r="Q217" s="398"/>
      <c r="R217" s="398"/>
      <c r="S217" s="398"/>
      <c r="T217" s="398"/>
      <c r="U217" s="398"/>
      <c r="V217" s="400"/>
      <c r="W217" s="400"/>
      <c r="X217" s="399"/>
      <c r="Y217" s="398"/>
      <c r="Z217" s="398"/>
      <c r="AA217" s="398"/>
      <c r="AB217" s="398"/>
      <c r="AC217" s="398"/>
      <c r="AD217" s="399"/>
      <c r="AE217" s="399"/>
      <c r="AF217" s="398"/>
      <c r="AG217" s="407"/>
      <c r="AH217" s="407"/>
      <c r="AI217" s="407"/>
      <c r="AJ217" s="407"/>
      <c r="AK217" s="407"/>
      <c r="AL217" s="398"/>
      <c r="AM217" s="400"/>
      <c r="AN217" s="399"/>
      <c r="AO217" s="399"/>
      <c r="AP217" s="398"/>
      <c r="AQ217" s="398"/>
      <c r="AR217" s="398"/>
      <c r="AS217" s="398"/>
      <c r="AT217" s="398"/>
      <c r="AU217" s="398"/>
      <c r="AV217" s="398"/>
      <c r="AW217" s="398"/>
      <c r="AX217" s="397"/>
      <c r="AY217" s="397"/>
      <c r="AZ217" s="399"/>
      <c r="BA217" s="398"/>
      <c r="BB217" s="398"/>
      <c r="BC217" s="398"/>
      <c r="BD217" s="398"/>
      <c r="BE217" s="398"/>
      <c r="BF217" s="398"/>
      <c r="BG217" s="399"/>
      <c r="BH217" s="399"/>
      <c r="BI217" s="398"/>
      <c r="BJ217" s="398"/>
      <c r="BK217" s="398"/>
      <c r="BL217" s="398"/>
      <c r="BM217" s="398"/>
      <c r="BN217" s="398"/>
      <c r="BO217" s="398"/>
      <c r="BP217" s="398"/>
      <c r="BQ217" s="398"/>
      <c r="BR217" s="398"/>
      <c r="BS217" s="399"/>
      <c r="BT217" s="402"/>
      <c r="BU217" s="399"/>
      <c r="BV217" s="403"/>
      <c r="BW217" s="404"/>
      <c r="BX217" s="398"/>
      <c r="BY217" s="398"/>
      <c r="BZ217" s="398"/>
      <c r="CA217" s="399"/>
      <c r="CB217" s="405"/>
      <c r="CC217" s="406"/>
      <c r="CD217" s="406"/>
      <c r="CE217" s="398"/>
      <c r="CF217" s="406"/>
      <c r="CG217" s="406"/>
      <c r="CH217" s="406"/>
      <c r="CI217" s="406"/>
      <c r="CJ217" s="406"/>
      <c r="CK217" s="406"/>
      <c r="CL217" s="406"/>
      <c r="CM217" s="399"/>
    </row>
    <row r="218" spans="1:91" x14ac:dyDescent="0.25">
      <c r="A218" s="398"/>
      <c r="B218" s="399"/>
      <c r="C218" s="399"/>
      <c r="D218" s="398"/>
      <c r="E218" s="400"/>
      <c r="F218" s="401"/>
      <c r="G218" s="401"/>
      <c r="H218" s="401"/>
      <c r="I218" s="401"/>
      <c r="J218" s="398"/>
      <c r="K218" s="398"/>
      <c r="L218" s="398"/>
      <c r="Q218" s="398"/>
      <c r="R218" s="398"/>
      <c r="S218" s="398"/>
      <c r="T218" s="398"/>
      <c r="U218" s="398"/>
      <c r="V218" s="400"/>
      <c r="W218" s="400"/>
      <c r="X218" s="399"/>
      <c r="Y218" s="398"/>
      <c r="Z218" s="398"/>
      <c r="AA218" s="398"/>
      <c r="AB218" s="398"/>
      <c r="AC218" s="398"/>
      <c r="AD218" s="399"/>
      <c r="AE218" s="399"/>
      <c r="AF218" s="398"/>
      <c r="AG218" s="407"/>
      <c r="AH218" s="407"/>
      <c r="AI218" s="407"/>
      <c r="AJ218" s="407"/>
      <c r="AK218" s="407"/>
      <c r="AL218" s="398"/>
      <c r="AM218" s="400"/>
      <c r="AN218" s="399"/>
      <c r="AO218" s="399"/>
      <c r="AP218" s="398"/>
      <c r="AQ218" s="398"/>
      <c r="AR218" s="398"/>
      <c r="AS218" s="398"/>
      <c r="AT218" s="398"/>
      <c r="AU218" s="398"/>
      <c r="AV218" s="398"/>
      <c r="AW218" s="398"/>
      <c r="AX218" s="397"/>
      <c r="AY218" s="397"/>
      <c r="AZ218" s="399"/>
      <c r="BA218" s="398"/>
      <c r="BB218" s="398"/>
      <c r="BC218" s="398"/>
      <c r="BD218" s="398"/>
      <c r="BE218" s="398"/>
      <c r="BF218" s="398"/>
      <c r="BG218" s="399"/>
      <c r="BH218" s="399"/>
      <c r="BI218" s="398"/>
      <c r="BJ218" s="398"/>
      <c r="BK218" s="398"/>
      <c r="BL218" s="398"/>
      <c r="BM218" s="398"/>
      <c r="BN218" s="398"/>
      <c r="BO218" s="398"/>
      <c r="BP218" s="398"/>
      <c r="BQ218" s="398"/>
      <c r="BR218" s="398"/>
      <c r="BS218" s="399"/>
      <c r="BT218" s="402"/>
      <c r="BU218" s="399"/>
      <c r="BV218" s="403"/>
      <c r="BW218" s="404"/>
      <c r="BX218" s="398"/>
      <c r="BY218" s="398"/>
      <c r="BZ218" s="398"/>
      <c r="CA218" s="399"/>
      <c r="CB218" s="405"/>
      <c r="CC218" s="406"/>
      <c r="CD218" s="406"/>
      <c r="CE218" s="398"/>
      <c r="CF218" s="406"/>
      <c r="CG218" s="406"/>
      <c r="CH218" s="406"/>
      <c r="CI218" s="406"/>
      <c r="CJ218" s="406"/>
      <c r="CK218" s="406"/>
      <c r="CL218" s="406"/>
      <c r="CM218" s="399"/>
    </row>
    <row r="219" spans="1:91" x14ac:dyDescent="0.25">
      <c r="A219" s="398"/>
      <c r="B219" s="399"/>
      <c r="C219" s="399"/>
      <c r="D219" s="398"/>
      <c r="E219" s="400"/>
      <c r="F219" s="401"/>
      <c r="G219" s="401"/>
      <c r="H219" s="401"/>
      <c r="I219" s="401"/>
      <c r="J219" s="398"/>
      <c r="K219" s="398"/>
      <c r="L219" s="398"/>
      <c r="Q219" s="398"/>
      <c r="R219" s="398"/>
      <c r="S219" s="398"/>
      <c r="T219" s="398"/>
      <c r="U219" s="398"/>
      <c r="V219" s="400"/>
      <c r="W219" s="400"/>
      <c r="X219" s="399"/>
      <c r="Y219" s="398"/>
      <c r="Z219" s="398"/>
      <c r="AA219" s="398"/>
      <c r="AB219" s="398"/>
      <c r="AC219" s="398"/>
      <c r="AD219" s="399"/>
      <c r="AE219" s="399"/>
      <c r="AF219" s="398"/>
      <c r="AG219" s="407"/>
      <c r="AH219" s="407"/>
      <c r="AI219" s="407"/>
      <c r="AJ219" s="407"/>
      <c r="AK219" s="407"/>
      <c r="AL219" s="398"/>
      <c r="AM219" s="400"/>
      <c r="AN219" s="399"/>
      <c r="AO219" s="399"/>
      <c r="AP219" s="398"/>
      <c r="AQ219" s="398"/>
      <c r="AR219" s="398"/>
      <c r="AS219" s="398"/>
      <c r="AT219" s="398"/>
      <c r="AU219" s="398"/>
      <c r="AV219" s="398"/>
      <c r="AW219" s="398"/>
      <c r="AX219" s="397"/>
      <c r="AY219" s="397"/>
      <c r="AZ219" s="399"/>
      <c r="BA219" s="398"/>
      <c r="BB219" s="398"/>
      <c r="BC219" s="398"/>
      <c r="BD219" s="398"/>
      <c r="BE219" s="398"/>
      <c r="BF219" s="398"/>
      <c r="BG219" s="399"/>
      <c r="BH219" s="399"/>
      <c r="BI219" s="398"/>
      <c r="BJ219" s="398"/>
      <c r="BK219" s="398"/>
      <c r="BL219" s="398"/>
      <c r="BM219" s="398"/>
      <c r="BN219" s="398"/>
      <c r="BO219" s="398"/>
      <c r="BP219" s="398"/>
      <c r="BQ219" s="398"/>
      <c r="BR219" s="398"/>
      <c r="BS219" s="399"/>
      <c r="BT219" s="402"/>
      <c r="BU219" s="399"/>
      <c r="BV219" s="403"/>
      <c r="BW219" s="404"/>
      <c r="BX219" s="398"/>
      <c r="BY219" s="398"/>
      <c r="BZ219" s="398"/>
      <c r="CA219" s="399"/>
      <c r="CB219" s="405"/>
      <c r="CC219" s="406"/>
      <c r="CD219" s="406"/>
      <c r="CE219" s="398"/>
      <c r="CF219" s="406"/>
      <c r="CG219" s="406"/>
      <c r="CH219" s="406"/>
      <c r="CI219" s="406"/>
      <c r="CJ219" s="406"/>
      <c r="CK219" s="406"/>
      <c r="CL219" s="406"/>
      <c r="CM219" s="399"/>
    </row>
    <row r="220" spans="1:91" x14ac:dyDescent="0.25">
      <c r="A220" s="398"/>
      <c r="B220" s="399"/>
      <c r="C220" s="399"/>
      <c r="D220" s="398"/>
      <c r="E220" s="400"/>
      <c r="F220" s="401"/>
      <c r="G220" s="401"/>
      <c r="H220" s="401"/>
      <c r="I220" s="401"/>
      <c r="J220" s="398"/>
      <c r="K220" s="398"/>
      <c r="L220" s="398"/>
      <c r="Q220" s="398"/>
      <c r="R220" s="398"/>
      <c r="S220" s="398"/>
      <c r="T220" s="398"/>
      <c r="U220" s="398"/>
      <c r="V220" s="400"/>
      <c r="W220" s="400"/>
      <c r="X220" s="399"/>
      <c r="Y220" s="398"/>
      <c r="Z220" s="398"/>
      <c r="AA220" s="398"/>
      <c r="AB220" s="398"/>
      <c r="AC220" s="398"/>
      <c r="AD220" s="399"/>
      <c r="AE220" s="399"/>
      <c r="AF220" s="398"/>
      <c r="AG220" s="407"/>
      <c r="AH220" s="407"/>
      <c r="AI220" s="407"/>
      <c r="AJ220" s="407"/>
      <c r="AK220" s="407"/>
      <c r="AL220" s="398"/>
      <c r="AM220" s="400"/>
      <c r="AN220" s="399"/>
      <c r="AO220" s="399"/>
      <c r="AP220" s="398"/>
      <c r="AQ220" s="398"/>
      <c r="AR220" s="398"/>
      <c r="AS220" s="398"/>
      <c r="AT220" s="398"/>
      <c r="AU220" s="398"/>
      <c r="AV220" s="398"/>
      <c r="AW220" s="398"/>
      <c r="AX220" s="397"/>
      <c r="AY220" s="397"/>
      <c r="AZ220" s="399"/>
      <c r="BA220" s="398"/>
      <c r="BB220" s="398"/>
      <c r="BC220" s="398"/>
      <c r="BD220" s="398"/>
      <c r="BE220" s="398"/>
      <c r="BF220" s="398"/>
      <c r="BG220" s="399"/>
      <c r="BH220" s="399"/>
      <c r="BI220" s="398"/>
      <c r="BJ220" s="398"/>
      <c r="BK220" s="398"/>
      <c r="BL220" s="398"/>
      <c r="BM220" s="398"/>
      <c r="BN220" s="398"/>
      <c r="BO220" s="398"/>
      <c r="BP220" s="398"/>
      <c r="BQ220" s="398"/>
      <c r="BR220" s="398"/>
      <c r="BS220" s="399"/>
      <c r="BT220" s="402"/>
      <c r="BU220" s="399"/>
      <c r="BV220" s="403"/>
      <c r="BW220" s="404"/>
      <c r="BX220" s="398"/>
      <c r="BY220" s="398"/>
      <c r="BZ220" s="398"/>
      <c r="CA220" s="399"/>
      <c r="CB220" s="405"/>
      <c r="CC220" s="406"/>
      <c r="CD220" s="406"/>
      <c r="CE220" s="398"/>
      <c r="CF220" s="406"/>
      <c r="CG220" s="406"/>
      <c r="CH220" s="406"/>
      <c r="CI220" s="406"/>
      <c r="CJ220" s="406"/>
      <c r="CK220" s="406"/>
      <c r="CL220" s="406"/>
      <c r="CM220" s="399"/>
    </row>
    <row r="221" spans="1:91" x14ac:dyDescent="0.25">
      <c r="A221" s="398"/>
      <c r="B221" s="399"/>
      <c r="C221" s="399"/>
      <c r="D221" s="398"/>
      <c r="E221" s="400"/>
      <c r="F221" s="401"/>
      <c r="G221" s="401"/>
      <c r="H221" s="401"/>
      <c r="I221" s="401"/>
      <c r="J221" s="398"/>
      <c r="K221" s="398"/>
      <c r="L221" s="398"/>
      <c r="Q221" s="398"/>
      <c r="R221" s="398"/>
      <c r="S221" s="398"/>
      <c r="T221" s="398"/>
      <c r="U221" s="398"/>
      <c r="V221" s="400"/>
      <c r="W221" s="400"/>
      <c r="X221" s="399"/>
      <c r="Y221" s="398"/>
      <c r="Z221" s="398"/>
      <c r="AA221" s="398"/>
      <c r="AB221" s="398"/>
      <c r="AC221" s="398"/>
      <c r="AD221" s="399"/>
      <c r="AE221" s="399"/>
      <c r="AF221" s="398"/>
      <c r="AG221" s="407"/>
      <c r="AH221" s="407"/>
      <c r="AI221" s="407"/>
      <c r="AJ221" s="407"/>
      <c r="AK221" s="407"/>
      <c r="AL221" s="398"/>
      <c r="AM221" s="400"/>
      <c r="AN221" s="399"/>
      <c r="AO221" s="399"/>
      <c r="AP221" s="398"/>
      <c r="AQ221" s="398"/>
      <c r="AR221" s="398"/>
      <c r="AS221" s="398"/>
      <c r="AT221" s="398"/>
      <c r="AU221" s="398"/>
      <c r="AV221" s="398"/>
      <c r="AW221" s="398"/>
      <c r="AX221" s="397"/>
      <c r="AY221" s="397"/>
      <c r="AZ221" s="399"/>
      <c r="BA221" s="398"/>
      <c r="BB221" s="398"/>
      <c r="BC221" s="398"/>
      <c r="BD221" s="398"/>
      <c r="BE221" s="398"/>
      <c r="BF221" s="398"/>
      <c r="BG221" s="399"/>
      <c r="BH221" s="399"/>
      <c r="BI221" s="398"/>
      <c r="BJ221" s="398"/>
      <c r="BK221" s="398"/>
      <c r="BL221" s="398"/>
      <c r="BM221" s="398"/>
      <c r="BN221" s="398"/>
      <c r="BO221" s="398"/>
      <c r="BP221" s="398"/>
      <c r="BQ221" s="398"/>
      <c r="BR221" s="398"/>
      <c r="BS221" s="399"/>
      <c r="BT221" s="402"/>
      <c r="BU221" s="399"/>
      <c r="BV221" s="403"/>
      <c r="BW221" s="404"/>
      <c r="BX221" s="398"/>
      <c r="BY221" s="398"/>
      <c r="BZ221" s="398"/>
      <c r="CA221" s="399"/>
      <c r="CB221" s="405"/>
      <c r="CC221" s="406"/>
      <c r="CD221" s="406"/>
      <c r="CE221" s="398"/>
      <c r="CF221" s="406"/>
      <c r="CG221" s="406"/>
      <c r="CH221" s="406"/>
      <c r="CI221" s="406"/>
      <c r="CJ221" s="406"/>
      <c r="CK221" s="406"/>
      <c r="CL221" s="406"/>
      <c r="CM221" s="399"/>
    </row>
    <row r="222" spans="1:91" x14ac:dyDescent="0.25">
      <c r="A222" s="398"/>
      <c r="B222" s="399"/>
      <c r="C222" s="399"/>
      <c r="D222" s="398"/>
      <c r="E222" s="400"/>
      <c r="F222" s="401"/>
      <c r="G222" s="401"/>
      <c r="H222" s="401"/>
      <c r="I222" s="401"/>
      <c r="J222" s="398"/>
      <c r="K222" s="398"/>
      <c r="L222" s="398"/>
      <c r="Q222" s="398"/>
      <c r="R222" s="398"/>
      <c r="S222" s="398"/>
      <c r="T222" s="398"/>
      <c r="U222" s="398"/>
      <c r="V222" s="400"/>
      <c r="W222" s="400"/>
      <c r="X222" s="399"/>
      <c r="Y222" s="398"/>
      <c r="Z222" s="398"/>
      <c r="AA222" s="398"/>
      <c r="AB222" s="398"/>
      <c r="AC222" s="398"/>
      <c r="AD222" s="399"/>
      <c r="AE222" s="399"/>
      <c r="AF222" s="398"/>
      <c r="AG222" s="407"/>
      <c r="AH222" s="407"/>
      <c r="AI222" s="407"/>
      <c r="AJ222" s="407"/>
      <c r="AK222" s="407"/>
      <c r="AL222" s="398"/>
      <c r="AM222" s="400"/>
      <c r="AN222" s="399"/>
      <c r="AO222" s="399"/>
      <c r="AP222" s="398"/>
      <c r="AQ222" s="398"/>
      <c r="AR222" s="398"/>
      <c r="AS222" s="398"/>
      <c r="AT222" s="398"/>
      <c r="AU222" s="398"/>
      <c r="AV222" s="398"/>
      <c r="AW222" s="398"/>
      <c r="AX222" s="397"/>
      <c r="AY222" s="397"/>
      <c r="AZ222" s="399"/>
      <c r="BA222" s="398"/>
      <c r="BB222" s="398"/>
      <c r="BC222" s="398"/>
      <c r="BD222" s="398"/>
      <c r="BE222" s="398"/>
      <c r="BF222" s="398"/>
      <c r="BG222" s="399"/>
      <c r="BH222" s="399"/>
      <c r="BI222" s="398"/>
      <c r="BJ222" s="398"/>
      <c r="BK222" s="398"/>
      <c r="BL222" s="398"/>
      <c r="BM222" s="398"/>
      <c r="BN222" s="398"/>
      <c r="BO222" s="398"/>
      <c r="BP222" s="398"/>
      <c r="BQ222" s="398"/>
      <c r="BR222" s="398"/>
      <c r="BS222" s="399"/>
      <c r="BT222" s="402"/>
      <c r="BU222" s="399"/>
      <c r="BV222" s="403"/>
      <c r="BW222" s="404"/>
      <c r="BX222" s="398"/>
      <c r="BY222" s="398"/>
      <c r="BZ222" s="398"/>
      <c r="CA222" s="399"/>
      <c r="CB222" s="405"/>
      <c r="CC222" s="406"/>
      <c r="CD222" s="406"/>
      <c r="CE222" s="398"/>
      <c r="CF222" s="406"/>
      <c r="CG222" s="406"/>
      <c r="CH222" s="406"/>
      <c r="CI222" s="406"/>
      <c r="CJ222" s="406"/>
      <c r="CK222" s="406"/>
      <c r="CL222" s="406"/>
      <c r="CM222" s="399"/>
    </row>
    <row r="223" spans="1:91" x14ac:dyDescent="0.25">
      <c r="A223" s="398"/>
      <c r="B223" s="399"/>
      <c r="C223" s="399"/>
      <c r="D223" s="398"/>
      <c r="E223" s="400"/>
      <c r="F223" s="401"/>
      <c r="G223" s="401"/>
      <c r="H223" s="401"/>
      <c r="I223" s="401"/>
      <c r="J223" s="398"/>
      <c r="K223" s="398"/>
      <c r="L223" s="398"/>
      <c r="Q223" s="398"/>
      <c r="R223" s="398"/>
      <c r="S223" s="398"/>
      <c r="T223" s="398"/>
      <c r="U223" s="398"/>
      <c r="V223" s="400"/>
      <c r="W223" s="400"/>
      <c r="X223" s="399"/>
      <c r="Y223" s="398"/>
      <c r="Z223" s="398"/>
      <c r="AA223" s="398"/>
      <c r="AB223" s="398"/>
      <c r="AC223" s="398"/>
      <c r="AD223" s="399"/>
      <c r="AE223" s="399"/>
      <c r="AF223" s="398"/>
      <c r="AG223" s="407"/>
      <c r="AH223" s="407"/>
      <c r="AI223" s="407"/>
      <c r="AJ223" s="407"/>
      <c r="AK223" s="407"/>
      <c r="AL223" s="398"/>
      <c r="AM223" s="400"/>
      <c r="AN223" s="399"/>
      <c r="AO223" s="399"/>
      <c r="AP223" s="398"/>
      <c r="AQ223" s="398"/>
      <c r="AR223" s="398"/>
      <c r="AS223" s="398"/>
      <c r="AT223" s="398"/>
      <c r="AU223" s="398"/>
      <c r="AV223" s="398"/>
      <c r="AW223" s="398"/>
      <c r="AX223" s="397"/>
      <c r="AY223" s="397"/>
      <c r="AZ223" s="399"/>
      <c r="BA223" s="398"/>
      <c r="BB223" s="398"/>
      <c r="BC223" s="398"/>
      <c r="BD223" s="398"/>
      <c r="BE223" s="398"/>
      <c r="BF223" s="398"/>
      <c r="BG223" s="399"/>
      <c r="BH223" s="399"/>
      <c r="BI223" s="398"/>
      <c r="BJ223" s="398"/>
      <c r="BK223" s="398"/>
      <c r="BL223" s="398"/>
      <c r="BM223" s="398"/>
      <c r="BN223" s="398"/>
      <c r="BO223" s="398"/>
      <c r="BP223" s="398"/>
      <c r="BQ223" s="398"/>
      <c r="BR223" s="398"/>
      <c r="BS223" s="399"/>
      <c r="BT223" s="402"/>
      <c r="BU223" s="399"/>
      <c r="BV223" s="403"/>
      <c r="BW223" s="404"/>
      <c r="BX223" s="398"/>
      <c r="BY223" s="398"/>
      <c r="BZ223" s="398"/>
      <c r="CA223" s="399"/>
      <c r="CB223" s="405"/>
      <c r="CC223" s="406"/>
      <c r="CD223" s="406"/>
      <c r="CE223" s="398"/>
      <c r="CF223" s="406"/>
      <c r="CG223" s="406"/>
      <c r="CH223" s="406"/>
      <c r="CI223" s="406"/>
      <c r="CJ223" s="406"/>
      <c r="CK223" s="406"/>
      <c r="CL223" s="406"/>
      <c r="CM223" s="399"/>
    </row>
    <row r="224" spans="1:91" x14ac:dyDescent="0.25">
      <c r="A224" s="398"/>
      <c r="B224" s="399"/>
      <c r="C224" s="399"/>
      <c r="D224" s="398"/>
      <c r="E224" s="400"/>
      <c r="F224" s="401"/>
      <c r="G224" s="401"/>
      <c r="H224" s="401"/>
      <c r="I224" s="401"/>
      <c r="J224" s="398"/>
      <c r="K224" s="398"/>
      <c r="L224" s="398"/>
      <c r="Q224" s="398"/>
      <c r="R224" s="398"/>
      <c r="S224" s="398"/>
      <c r="T224" s="398"/>
      <c r="U224" s="398"/>
      <c r="V224" s="400"/>
      <c r="W224" s="400"/>
      <c r="X224" s="399"/>
      <c r="Y224" s="398"/>
      <c r="Z224" s="398"/>
      <c r="AA224" s="398"/>
      <c r="AB224" s="398"/>
      <c r="AC224" s="398"/>
      <c r="AD224" s="399"/>
      <c r="AE224" s="399"/>
      <c r="AF224" s="398"/>
      <c r="AG224" s="407"/>
      <c r="AH224" s="407"/>
      <c r="AI224" s="407"/>
      <c r="AJ224" s="407"/>
      <c r="AK224" s="407"/>
      <c r="AL224" s="398"/>
      <c r="AM224" s="400"/>
      <c r="AN224" s="399"/>
      <c r="AO224" s="399"/>
      <c r="AP224" s="398"/>
      <c r="AQ224" s="398"/>
      <c r="AR224" s="398"/>
      <c r="AS224" s="398"/>
      <c r="AT224" s="398"/>
      <c r="AU224" s="398"/>
      <c r="AV224" s="398"/>
      <c r="AW224" s="398"/>
      <c r="AX224" s="397"/>
      <c r="AY224" s="397"/>
      <c r="AZ224" s="399"/>
      <c r="BA224" s="398"/>
      <c r="BB224" s="398"/>
      <c r="BC224" s="398"/>
      <c r="BD224" s="398"/>
      <c r="BE224" s="398"/>
      <c r="BF224" s="398"/>
      <c r="BG224" s="399"/>
      <c r="BH224" s="399"/>
      <c r="BI224" s="398"/>
      <c r="BJ224" s="398"/>
      <c r="BK224" s="398"/>
      <c r="BL224" s="398"/>
      <c r="BM224" s="398"/>
      <c r="BN224" s="398"/>
      <c r="BO224" s="398"/>
      <c r="BP224" s="398"/>
      <c r="BQ224" s="398"/>
      <c r="BR224" s="398"/>
      <c r="BS224" s="399"/>
      <c r="BT224" s="402"/>
      <c r="BU224" s="399"/>
      <c r="BV224" s="403"/>
      <c r="BW224" s="404"/>
      <c r="BX224" s="398"/>
      <c r="BY224" s="398"/>
      <c r="BZ224" s="398"/>
      <c r="CA224" s="399"/>
      <c r="CB224" s="405"/>
      <c r="CC224" s="406"/>
      <c r="CD224" s="406"/>
      <c r="CE224" s="398"/>
      <c r="CF224" s="406"/>
      <c r="CG224" s="406"/>
      <c r="CH224" s="406"/>
      <c r="CI224" s="406"/>
      <c r="CJ224" s="406"/>
      <c r="CK224" s="406"/>
      <c r="CL224" s="406"/>
      <c r="CM224" s="399"/>
    </row>
    <row r="225" spans="1:91" x14ac:dyDescent="0.25">
      <c r="A225" s="398"/>
      <c r="B225" s="399"/>
      <c r="C225" s="399"/>
      <c r="D225" s="398"/>
      <c r="E225" s="400"/>
      <c r="F225" s="401"/>
      <c r="G225" s="401"/>
      <c r="H225" s="401"/>
      <c r="I225" s="401"/>
      <c r="J225" s="398"/>
      <c r="K225" s="398"/>
      <c r="L225" s="398"/>
      <c r="Q225" s="398"/>
      <c r="R225" s="398"/>
      <c r="S225" s="398"/>
      <c r="T225" s="398"/>
      <c r="U225" s="398"/>
      <c r="V225" s="400"/>
      <c r="W225" s="400"/>
      <c r="X225" s="399"/>
      <c r="Y225" s="398"/>
      <c r="Z225" s="398"/>
      <c r="AA225" s="398"/>
      <c r="AB225" s="398"/>
      <c r="AC225" s="398"/>
      <c r="AD225" s="399"/>
      <c r="AE225" s="399"/>
      <c r="AF225" s="398"/>
      <c r="AG225" s="407"/>
      <c r="AH225" s="407"/>
      <c r="AI225" s="407"/>
      <c r="AJ225" s="407"/>
      <c r="AK225" s="407"/>
      <c r="AL225" s="398"/>
      <c r="AM225" s="400"/>
      <c r="AN225" s="399"/>
      <c r="AO225" s="399"/>
      <c r="AP225" s="398"/>
      <c r="AQ225" s="398"/>
      <c r="AR225" s="398"/>
      <c r="AS225" s="398"/>
      <c r="AT225" s="398"/>
      <c r="AU225" s="398"/>
      <c r="AV225" s="398"/>
      <c r="AW225" s="398"/>
      <c r="AX225" s="397"/>
      <c r="AY225" s="397"/>
      <c r="AZ225" s="399"/>
      <c r="BA225" s="398"/>
      <c r="BB225" s="398"/>
      <c r="BC225" s="398"/>
      <c r="BD225" s="398"/>
      <c r="BE225" s="398"/>
      <c r="BF225" s="398"/>
      <c r="BG225" s="399"/>
      <c r="BH225" s="399"/>
      <c r="BI225" s="398"/>
      <c r="BJ225" s="398"/>
      <c r="BK225" s="398"/>
      <c r="BL225" s="398"/>
      <c r="BM225" s="398"/>
      <c r="BN225" s="398"/>
      <c r="BO225" s="398"/>
      <c r="BP225" s="398"/>
      <c r="BQ225" s="398"/>
      <c r="BR225" s="398"/>
      <c r="BS225" s="399"/>
      <c r="BT225" s="402"/>
      <c r="BU225" s="399"/>
      <c r="BV225" s="403"/>
      <c r="BW225" s="404"/>
      <c r="BX225" s="398"/>
      <c r="BY225" s="398"/>
      <c r="BZ225" s="398"/>
      <c r="CA225" s="399"/>
      <c r="CB225" s="405"/>
      <c r="CC225" s="406"/>
      <c r="CD225" s="406"/>
      <c r="CE225" s="398"/>
      <c r="CF225" s="406"/>
      <c r="CG225" s="406"/>
      <c r="CH225" s="406"/>
      <c r="CI225" s="406"/>
      <c r="CJ225" s="406"/>
      <c r="CK225" s="406"/>
      <c r="CL225" s="406"/>
      <c r="CM225" s="399"/>
    </row>
    <row r="226" spans="1:91" x14ac:dyDescent="0.25">
      <c r="A226" s="398"/>
      <c r="B226" s="399"/>
      <c r="C226" s="399"/>
      <c r="D226" s="398"/>
      <c r="E226" s="400"/>
      <c r="F226" s="401"/>
      <c r="G226" s="401"/>
      <c r="H226" s="401"/>
      <c r="I226" s="401"/>
      <c r="J226" s="398"/>
      <c r="K226" s="398"/>
      <c r="L226" s="398"/>
      <c r="Q226" s="398"/>
      <c r="R226" s="398"/>
      <c r="S226" s="398"/>
      <c r="T226" s="398"/>
      <c r="U226" s="398"/>
      <c r="V226" s="400"/>
      <c r="W226" s="400"/>
      <c r="X226" s="399"/>
      <c r="Y226" s="398"/>
      <c r="Z226" s="398"/>
      <c r="AA226" s="398"/>
      <c r="AB226" s="398"/>
      <c r="AC226" s="398"/>
      <c r="AD226" s="399"/>
      <c r="AE226" s="399"/>
      <c r="AF226" s="398"/>
      <c r="AG226" s="407"/>
      <c r="AH226" s="407"/>
      <c r="AI226" s="407"/>
      <c r="AJ226" s="407"/>
      <c r="AK226" s="407"/>
      <c r="AL226" s="398"/>
      <c r="AM226" s="400"/>
      <c r="AN226" s="399"/>
      <c r="AO226" s="399"/>
      <c r="AP226" s="398"/>
      <c r="AQ226" s="398"/>
      <c r="AR226" s="398"/>
      <c r="AS226" s="398"/>
      <c r="AT226" s="398"/>
      <c r="AU226" s="398"/>
      <c r="AV226" s="398"/>
      <c r="AW226" s="398"/>
      <c r="AX226" s="397"/>
      <c r="AY226" s="397"/>
      <c r="AZ226" s="399"/>
      <c r="BA226" s="398"/>
      <c r="BB226" s="398"/>
      <c r="BC226" s="398"/>
      <c r="BD226" s="398"/>
      <c r="BE226" s="398"/>
      <c r="BF226" s="398"/>
      <c r="BG226" s="399"/>
      <c r="BH226" s="399"/>
      <c r="BI226" s="398"/>
      <c r="BJ226" s="398"/>
      <c r="BK226" s="398"/>
      <c r="BL226" s="398"/>
      <c r="BM226" s="398"/>
      <c r="BN226" s="398"/>
      <c r="BO226" s="398"/>
      <c r="BP226" s="398"/>
      <c r="BQ226" s="398"/>
      <c r="BR226" s="398"/>
      <c r="BS226" s="399"/>
      <c r="BT226" s="402"/>
      <c r="BU226" s="399"/>
      <c r="BV226" s="403"/>
      <c r="BW226" s="404"/>
      <c r="BX226" s="398"/>
      <c r="BY226" s="398"/>
      <c r="BZ226" s="398"/>
      <c r="CA226" s="399"/>
      <c r="CB226" s="405"/>
      <c r="CC226" s="406"/>
      <c r="CD226" s="406"/>
      <c r="CE226" s="398"/>
      <c r="CF226" s="406"/>
      <c r="CG226" s="406"/>
      <c r="CH226" s="406"/>
      <c r="CI226" s="406"/>
      <c r="CJ226" s="406"/>
      <c r="CK226" s="406"/>
      <c r="CL226" s="406"/>
      <c r="CM226" s="399"/>
    </row>
    <row r="227" spans="1:91" x14ac:dyDescent="0.25">
      <c r="A227" s="398"/>
      <c r="B227" s="399"/>
      <c r="C227" s="399"/>
      <c r="D227" s="398"/>
      <c r="E227" s="400"/>
      <c r="F227" s="401"/>
      <c r="G227" s="401"/>
      <c r="H227" s="401"/>
      <c r="I227" s="401"/>
      <c r="J227" s="398"/>
      <c r="K227" s="398"/>
      <c r="L227" s="398"/>
      <c r="Q227" s="398"/>
      <c r="R227" s="398"/>
      <c r="S227" s="398"/>
      <c r="T227" s="398"/>
      <c r="U227" s="398"/>
      <c r="V227" s="400"/>
      <c r="W227" s="400"/>
      <c r="X227" s="399"/>
      <c r="Y227" s="398"/>
      <c r="Z227" s="398"/>
      <c r="AA227" s="398"/>
      <c r="AB227" s="398"/>
      <c r="AC227" s="398"/>
      <c r="AD227" s="399"/>
      <c r="AE227" s="399"/>
      <c r="AF227" s="398"/>
      <c r="AG227" s="407"/>
      <c r="AH227" s="407"/>
      <c r="AI227" s="407"/>
      <c r="AJ227" s="407"/>
      <c r="AK227" s="407"/>
      <c r="AL227" s="398"/>
      <c r="AM227" s="400"/>
      <c r="AN227" s="399"/>
      <c r="AO227" s="399"/>
      <c r="AP227" s="398"/>
      <c r="AQ227" s="398"/>
      <c r="AR227" s="398"/>
      <c r="AS227" s="398"/>
      <c r="AT227" s="398"/>
      <c r="AU227" s="398"/>
      <c r="AV227" s="398"/>
      <c r="AW227" s="398"/>
      <c r="AX227" s="397"/>
      <c r="AY227" s="397"/>
      <c r="AZ227" s="399"/>
      <c r="BA227" s="398"/>
      <c r="BB227" s="398"/>
      <c r="BC227" s="398"/>
      <c r="BD227" s="398"/>
      <c r="BE227" s="398"/>
      <c r="BF227" s="398"/>
      <c r="BG227" s="399"/>
      <c r="BH227" s="399"/>
      <c r="BI227" s="398"/>
      <c r="BJ227" s="398"/>
      <c r="BK227" s="398"/>
      <c r="BL227" s="398"/>
      <c r="BM227" s="398"/>
      <c r="BN227" s="398"/>
      <c r="BO227" s="398"/>
      <c r="BP227" s="398"/>
      <c r="BQ227" s="398"/>
      <c r="BR227" s="398"/>
      <c r="BS227" s="399"/>
      <c r="BT227" s="402"/>
      <c r="BU227" s="399"/>
      <c r="BV227" s="403"/>
      <c r="BW227" s="404"/>
      <c r="BX227" s="398"/>
      <c r="BY227" s="398"/>
      <c r="BZ227" s="398"/>
      <c r="CA227" s="399"/>
      <c r="CB227" s="405"/>
      <c r="CC227" s="406"/>
      <c r="CD227" s="406"/>
      <c r="CE227" s="398"/>
      <c r="CF227" s="406"/>
      <c r="CG227" s="406"/>
      <c r="CH227" s="406"/>
      <c r="CI227" s="406"/>
      <c r="CJ227" s="406"/>
      <c r="CK227" s="406"/>
      <c r="CL227" s="406"/>
      <c r="CM227" s="399"/>
    </row>
    <row r="228" spans="1:91" x14ac:dyDescent="0.25">
      <c r="A228" s="398"/>
      <c r="B228" s="399"/>
      <c r="C228" s="399"/>
      <c r="D228" s="398"/>
      <c r="E228" s="400"/>
      <c r="F228" s="401"/>
      <c r="G228" s="401"/>
      <c r="H228" s="401"/>
      <c r="I228" s="401"/>
      <c r="J228" s="398"/>
      <c r="K228" s="398"/>
      <c r="L228" s="398"/>
      <c r="Q228" s="398"/>
      <c r="R228" s="398"/>
      <c r="S228" s="398"/>
      <c r="T228" s="398"/>
      <c r="U228" s="398"/>
      <c r="V228" s="400"/>
      <c r="W228" s="400"/>
      <c r="X228" s="399"/>
      <c r="Y228" s="398"/>
      <c r="Z228" s="398"/>
      <c r="AA228" s="398"/>
      <c r="AB228" s="398"/>
      <c r="AC228" s="398"/>
      <c r="AD228" s="399"/>
      <c r="AE228" s="399"/>
      <c r="AF228" s="398"/>
      <c r="AG228" s="407"/>
      <c r="AH228" s="407"/>
      <c r="AI228" s="407"/>
      <c r="AJ228" s="407"/>
      <c r="AK228" s="407"/>
      <c r="AL228" s="398"/>
      <c r="AM228" s="400"/>
      <c r="AN228" s="399"/>
      <c r="AO228" s="399"/>
      <c r="AP228" s="398"/>
      <c r="AQ228" s="398"/>
      <c r="AR228" s="398"/>
      <c r="AS228" s="398"/>
      <c r="AT228" s="398"/>
      <c r="AU228" s="398"/>
      <c r="AV228" s="398"/>
      <c r="AW228" s="398"/>
      <c r="AX228" s="397"/>
      <c r="AY228" s="397"/>
      <c r="AZ228" s="399"/>
      <c r="BA228" s="398"/>
      <c r="BB228" s="398"/>
      <c r="BC228" s="398"/>
      <c r="BD228" s="398"/>
      <c r="BE228" s="398"/>
      <c r="BF228" s="398"/>
      <c r="BG228" s="399"/>
      <c r="BH228" s="399"/>
      <c r="BI228" s="398"/>
      <c r="BJ228" s="398"/>
      <c r="BK228" s="398"/>
      <c r="BL228" s="398"/>
      <c r="BM228" s="398"/>
      <c r="BN228" s="398"/>
      <c r="BO228" s="398"/>
      <c r="BP228" s="398"/>
      <c r="BQ228" s="398"/>
      <c r="BR228" s="398"/>
      <c r="BS228" s="399"/>
      <c r="BT228" s="402"/>
      <c r="BU228" s="399"/>
      <c r="BV228" s="403"/>
      <c r="BW228" s="404"/>
      <c r="BX228" s="398"/>
      <c r="BY228" s="398"/>
      <c r="BZ228" s="398"/>
      <c r="CA228" s="399"/>
      <c r="CB228" s="405"/>
      <c r="CC228" s="406"/>
      <c r="CD228" s="406"/>
      <c r="CE228" s="398"/>
      <c r="CF228" s="406"/>
      <c r="CG228" s="406"/>
      <c r="CH228" s="406"/>
      <c r="CI228" s="406"/>
      <c r="CJ228" s="406"/>
      <c r="CK228" s="406"/>
      <c r="CL228" s="406"/>
      <c r="CM228" s="399"/>
    </row>
    <row r="229" spans="1:91" x14ac:dyDescent="0.25">
      <c r="A229" s="398"/>
      <c r="B229" s="399"/>
      <c r="C229" s="399"/>
      <c r="D229" s="398"/>
      <c r="E229" s="400"/>
      <c r="F229" s="401"/>
      <c r="G229" s="401"/>
      <c r="H229" s="401"/>
      <c r="I229" s="401"/>
      <c r="J229" s="398"/>
      <c r="K229" s="398"/>
      <c r="L229" s="398"/>
      <c r="Q229" s="398"/>
      <c r="R229" s="398"/>
      <c r="S229" s="398"/>
      <c r="T229" s="398"/>
      <c r="U229" s="398"/>
      <c r="V229" s="400"/>
      <c r="W229" s="400"/>
      <c r="X229" s="399"/>
      <c r="Y229" s="398"/>
      <c r="Z229" s="398"/>
      <c r="AA229" s="398"/>
      <c r="AB229" s="398"/>
      <c r="AC229" s="398"/>
      <c r="AD229" s="399"/>
      <c r="AE229" s="399"/>
      <c r="AF229" s="398"/>
      <c r="AG229" s="407"/>
      <c r="AH229" s="407"/>
      <c r="AI229" s="407"/>
      <c r="AJ229" s="407"/>
      <c r="AK229" s="407"/>
      <c r="AL229" s="398"/>
      <c r="AM229" s="400"/>
      <c r="AN229" s="399"/>
      <c r="AO229" s="399"/>
      <c r="AP229" s="398"/>
      <c r="AQ229" s="398"/>
      <c r="AR229" s="398"/>
      <c r="AS229" s="398"/>
      <c r="AT229" s="398"/>
      <c r="AU229" s="398"/>
      <c r="AV229" s="398"/>
      <c r="AW229" s="398"/>
      <c r="AX229" s="397"/>
      <c r="AY229" s="397"/>
      <c r="AZ229" s="399"/>
      <c r="BA229" s="398"/>
      <c r="BB229" s="398"/>
      <c r="BC229" s="398"/>
      <c r="BD229" s="398"/>
      <c r="BE229" s="398"/>
      <c r="BF229" s="398"/>
      <c r="BG229" s="399"/>
      <c r="BH229" s="399"/>
      <c r="BI229" s="398"/>
      <c r="BJ229" s="398"/>
      <c r="BK229" s="398"/>
      <c r="BL229" s="398"/>
      <c r="BM229" s="398"/>
      <c r="BN229" s="398"/>
      <c r="BO229" s="398"/>
      <c r="BP229" s="398"/>
      <c r="BQ229" s="398"/>
      <c r="BR229" s="398"/>
      <c r="BS229" s="399"/>
      <c r="BT229" s="402"/>
      <c r="BU229" s="399"/>
      <c r="BV229" s="403"/>
      <c r="BW229" s="404"/>
      <c r="BX229" s="398"/>
      <c r="BY229" s="398"/>
      <c r="BZ229" s="398"/>
      <c r="CA229" s="399"/>
      <c r="CB229" s="405"/>
      <c r="CC229" s="406"/>
      <c r="CD229" s="406"/>
      <c r="CE229" s="398"/>
      <c r="CF229" s="406"/>
      <c r="CG229" s="406"/>
      <c r="CH229" s="406"/>
      <c r="CI229" s="406"/>
      <c r="CJ229" s="406"/>
      <c r="CK229" s="406"/>
      <c r="CL229" s="406"/>
      <c r="CM229" s="399"/>
    </row>
    <row r="230" spans="1:91" x14ac:dyDescent="0.25">
      <c r="A230" s="398"/>
      <c r="B230" s="399"/>
      <c r="C230" s="399"/>
      <c r="D230" s="398"/>
      <c r="E230" s="400"/>
      <c r="F230" s="401"/>
      <c r="G230" s="401"/>
      <c r="H230" s="401"/>
      <c r="I230" s="401"/>
      <c r="J230" s="398"/>
      <c r="K230" s="398"/>
      <c r="L230" s="398"/>
      <c r="Q230" s="398"/>
      <c r="R230" s="398"/>
      <c r="S230" s="398"/>
      <c r="T230" s="398"/>
      <c r="U230" s="398"/>
      <c r="V230" s="400"/>
      <c r="W230" s="400"/>
      <c r="X230" s="399"/>
      <c r="Y230" s="398"/>
      <c r="Z230" s="398"/>
      <c r="AA230" s="398"/>
      <c r="AB230" s="398"/>
      <c r="AC230" s="398"/>
      <c r="AD230" s="399"/>
      <c r="AE230" s="399"/>
      <c r="AF230" s="398"/>
      <c r="AG230" s="407"/>
      <c r="AH230" s="407"/>
      <c r="AI230" s="407"/>
      <c r="AJ230" s="407"/>
      <c r="AK230" s="407"/>
      <c r="AL230" s="398"/>
      <c r="AM230" s="400"/>
      <c r="AN230" s="399"/>
      <c r="AO230" s="399"/>
      <c r="AP230" s="398"/>
      <c r="AQ230" s="398"/>
      <c r="AR230" s="398"/>
      <c r="AS230" s="398"/>
      <c r="AT230" s="398"/>
      <c r="AU230" s="398"/>
      <c r="AV230" s="398"/>
      <c r="AW230" s="398"/>
      <c r="AX230" s="397"/>
      <c r="AY230" s="397"/>
      <c r="AZ230" s="399"/>
      <c r="BA230" s="398"/>
      <c r="BB230" s="398"/>
      <c r="BC230" s="398"/>
      <c r="BD230" s="398"/>
      <c r="BE230" s="398"/>
      <c r="BF230" s="398"/>
      <c r="BG230" s="399"/>
      <c r="BH230" s="399"/>
      <c r="BI230" s="398"/>
      <c r="BJ230" s="398"/>
      <c r="BK230" s="398"/>
      <c r="BL230" s="398"/>
      <c r="BM230" s="398"/>
      <c r="BN230" s="398"/>
      <c r="BO230" s="398"/>
      <c r="BP230" s="398"/>
      <c r="BQ230" s="398"/>
      <c r="BR230" s="398"/>
      <c r="BS230" s="399"/>
      <c r="BT230" s="402"/>
      <c r="BU230" s="399"/>
      <c r="BV230" s="403"/>
      <c r="BW230" s="404"/>
      <c r="BX230" s="398"/>
      <c r="BY230" s="398"/>
      <c r="BZ230" s="398"/>
      <c r="CA230" s="399"/>
      <c r="CB230" s="405"/>
      <c r="CC230" s="406"/>
      <c r="CD230" s="406"/>
      <c r="CE230" s="398"/>
      <c r="CF230" s="406"/>
      <c r="CG230" s="406"/>
      <c r="CH230" s="406"/>
      <c r="CI230" s="406"/>
      <c r="CJ230" s="406"/>
      <c r="CK230" s="406"/>
      <c r="CL230" s="406"/>
      <c r="CM230" s="399"/>
    </row>
    <row r="231" spans="1:91" x14ac:dyDescent="0.25">
      <c r="A231" s="398"/>
      <c r="B231" s="399"/>
      <c r="C231" s="399"/>
      <c r="D231" s="398"/>
      <c r="E231" s="400"/>
      <c r="F231" s="401"/>
      <c r="G231" s="401"/>
      <c r="H231" s="401"/>
      <c r="I231" s="401"/>
      <c r="J231" s="398"/>
      <c r="K231" s="398"/>
      <c r="L231" s="398"/>
      <c r="Q231" s="398"/>
      <c r="R231" s="398"/>
      <c r="S231" s="398"/>
      <c r="T231" s="398"/>
      <c r="U231" s="398"/>
      <c r="V231" s="400"/>
      <c r="W231" s="400"/>
      <c r="X231" s="399"/>
      <c r="Y231" s="398"/>
      <c r="Z231" s="398"/>
      <c r="AA231" s="398"/>
      <c r="AB231" s="398"/>
      <c r="AC231" s="398"/>
      <c r="AD231" s="399"/>
      <c r="AE231" s="399"/>
      <c r="AF231" s="398"/>
      <c r="AG231" s="407"/>
      <c r="AH231" s="407"/>
      <c r="AI231" s="407"/>
      <c r="AJ231" s="407"/>
      <c r="AK231" s="407"/>
      <c r="AL231" s="398"/>
      <c r="AM231" s="400"/>
      <c r="AN231" s="399"/>
      <c r="AO231" s="399"/>
      <c r="AP231" s="398"/>
      <c r="AQ231" s="398"/>
      <c r="AR231" s="398"/>
      <c r="AS231" s="398"/>
      <c r="AT231" s="398"/>
      <c r="AU231" s="398"/>
      <c r="AV231" s="398"/>
      <c r="AW231" s="398"/>
      <c r="AX231" s="397"/>
      <c r="AY231" s="397"/>
      <c r="AZ231" s="399"/>
      <c r="BA231" s="398"/>
      <c r="BB231" s="398"/>
      <c r="BC231" s="398"/>
      <c r="BD231" s="398"/>
      <c r="BE231" s="398"/>
      <c r="BF231" s="398"/>
      <c r="BG231" s="399"/>
      <c r="BH231" s="399"/>
      <c r="BI231" s="398"/>
      <c r="BJ231" s="398"/>
      <c r="BK231" s="398"/>
      <c r="BL231" s="398"/>
      <c r="BM231" s="398"/>
      <c r="BN231" s="398"/>
      <c r="BO231" s="398"/>
      <c r="BP231" s="398"/>
      <c r="BQ231" s="398"/>
      <c r="BR231" s="398"/>
      <c r="BS231" s="399"/>
      <c r="BT231" s="402"/>
      <c r="BU231" s="399"/>
      <c r="BV231" s="403"/>
      <c r="BW231" s="404"/>
      <c r="BX231" s="398"/>
      <c r="BY231" s="398"/>
      <c r="BZ231" s="398"/>
      <c r="CA231" s="399"/>
      <c r="CB231" s="405"/>
      <c r="CC231" s="406"/>
      <c r="CD231" s="406"/>
      <c r="CE231" s="398"/>
      <c r="CF231" s="406"/>
      <c r="CG231" s="406"/>
      <c r="CH231" s="406"/>
      <c r="CI231" s="406"/>
      <c r="CJ231" s="406"/>
      <c r="CK231" s="406"/>
      <c r="CL231" s="406"/>
      <c r="CM231" s="399"/>
    </row>
    <row r="232" spans="1:91" x14ac:dyDescent="0.25">
      <c r="A232" s="398"/>
      <c r="B232" s="399"/>
      <c r="C232" s="399"/>
      <c r="D232" s="398"/>
      <c r="E232" s="400"/>
      <c r="F232" s="401"/>
      <c r="G232" s="401"/>
      <c r="H232" s="401"/>
      <c r="I232" s="401"/>
      <c r="J232" s="398"/>
      <c r="K232" s="398"/>
      <c r="L232" s="398"/>
      <c r="Q232" s="398"/>
      <c r="R232" s="398"/>
      <c r="S232" s="398"/>
      <c r="T232" s="398"/>
      <c r="U232" s="398"/>
      <c r="V232" s="400"/>
      <c r="W232" s="400"/>
      <c r="X232" s="399"/>
      <c r="Y232" s="398"/>
      <c r="Z232" s="398"/>
      <c r="AA232" s="398"/>
      <c r="AB232" s="398"/>
      <c r="AC232" s="398"/>
      <c r="AD232" s="399"/>
      <c r="AE232" s="399"/>
      <c r="AF232" s="398"/>
      <c r="AG232" s="407"/>
      <c r="AH232" s="407"/>
      <c r="AI232" s="407"/>
      <c r="AJ232" s="407"/>
      <c r="AK232" s="407"/>
      <c r="AL232" s="398"/>
      <c r="AM232" s="400"/>
      <c r="AN232" s="399"/>
      <c r="AO232" s="399"/>
      <c r="AP232" s="398"/>
      <c r="AQ232" s="398"/>
      <c r="AR232" s="398"/>
      <c r="AS232" s="398"/>
      <c r="AT232" s="398"/>
      <c r="AU232" s="398"/>
      <c r="AV232" s="398"/>
      <c r="AW232" s="398"/>
      <c r="AX232" s="397"/>
      <c r="AY232" s="397"/>
      <c r="AZ232" s="399"/>
      <c r="BA232" s="398"/>
      <c r="BB232" s="398"/>
      <c r="BC232" s="398"/>
      <c r="BD232" s="398"/>
      <c r="BE232" s="398"/>
      <c r="BF232" s="398"/>
      <c r="BG232" s="399"/>
      <c r="BH232" s="399"/>
      <c r="BI232" s="398"/>
      <c r="BJ232" s="398"/>
      <c r="BK232" s="398"/>
      <c r="BL232" s="398"/>
      <c r="BM232" s="398"/>
      <c r="BN232" s="398"/>
      <c r="BO232" s="398"/>
      <c r="BP232" s="398"/>
      <c r="BQ232" s="398"/>
      <c r="BR232" s="398"/>
      <c r="BS232" s="399"/>
      <c r="BT232" s="402"/>
      <c r="BU232" s="399"/>
      <c r="BV232" s="403"/>
      <c r="BW232" s="404"/>
      <c r="BX232" s="398"/>
      <c r="BY232" s="398"/>
      <c r="BZ232" s="398"/>
      <c r="CA232" s="399"/>
      <c r="CB232" s="405"/>
      <c r="CC232" s="406"/>
      <c r="CD232" s="406"/>
      <c r="CE232" s="398"/>
      <c r="CF232" s="406"/>
      <c r="CG232" s="406"/>
      <c r="CH232" s="406"/>
      <c r="CI232" s="406"/>
      <c r="CJ232" s="406"/>
      <c r="CK232" s="406"/>
      <c r="CL232" s="406"/>
      <c r="CM232" s="399"/>
    </row>
    <row r="233" spans="1:91" x14ac:dyDescent="0.25">
      <c r="A233" s="398"/>
      <c r="B233" s="399"/>
      <c r="C233" s="399"/>
      <c r="D233" s="398"/>
      <c r="E233" s="400"/>
      <c r="F233" s="401"/>
      <c r="G233" s="401"/>
      <c r="H233" s="401"/>
      <c r="I233" s="401"/>
      <c r="J233" s="398"/>
      <c r="K233" s="398"/>
      <c r="L233" s="398"/>
      <c r="Q233" s="398"/>
      <c r="R233" s="398"/>
      <c r="S233" s="398"/>
      <c r="T233" s="398"/>
      <c r="U233" s="398"/>
      <c r="V233" s="400"/>
      <c r="W233" s="400"/>
      <c r="X233" s="399"/>
      <c r="Y233" s="398"/>
      <c r="Z233" s="398"/>
      <c r="AA233" s="398"/>
      <c r="AB233" s="398"/>
      <c r="AC233" s="398"/>
      <c r="AD233" s="399"/>
      <c r="AE233" s="399"/>
      <c r="AF233" s="398"/>
      <c r="AG233" s="407"/>
      <c r="AH233" s="407"/>
      <c r="AI233" s="407"/>
      <c r="AJ233" s="407"/>
      <c r="AK233" s="407"/>
      <c r="AL233" s="398"/>
      <c r="AM233" s="400"/>
      <c r="AN233" s="399"/>
      <c r="AO233" s="399"/>
      <c r="AP233" s="398"/>
      <c r="AQ233" s="398"/>
      <c r="AR233" s="398"/>
      <c r="AS233" s="398"/>
      <c r="AT233" s="398"/>
      <c r="AU233" s="398"/>
      <c r="AV233" s="398"/>
      <c r="AW233" s="398"/>
      <c r="AX233" s="397"/>
      <c r="AY233" s="397"/>
      <c r="AZ233" s="399"/>
      <c r="BA233" s="398"/>
      <c r="BB233" s="398"/>
      <c r="BC233" s="398"/>
      <c r="BD233" s="398"/>
      <c r="BE233" s="398"/>
      <c r="BF233" s="398"/>
      <c r="BG233" s="399"/>
      <c r="BH233" s="399"/>
      <c r="BI233" s="398"/>
      <c r="BJ233" s="398"/>
      <c r="BK233" s="398"/>
      <c r="BL233" s="398"/>
      <c r="BM233" s="398"/>
      <c r="BN233" s="398"/>
      <c r="BO233" s="398"/>
      <c r="BP233" s="398"/>
      <c r="BQ233" s="398"/>
      <c r="BR233" s="398"/>
      <c r="BS233" s="399"/>
      <c r="BT233" s="402"/>
      <c r="BU233" s="399"/>
      <c r="BV233" s="403"/>
      <c r="BW233" s="404"/>
      <c r="BX233" s="398"/>
      <c r="BY233" s="398"/>
      <c r="BZ233" s="398"/>
      <c r="CA233" s="399"/>
      <c r="CB233" s="405"/>
      <c r="CC233" s="406"/>
      <c r="CD233" s="406"/>
      <c r="CE233" s="398"/>
      <c r="CF233" s="406"/>
      <c r="CG233" s="406"/>
      <c r="CH233" s="406"/>
      <c r="CI233" s="406"/>
      <c r="CJ233" s="406"/>
      <c r="CK233" s="406"/>
      <c r="CL233" s="406"/>
      <c r="CM233" s="399"/>
    </row>
    <row r="234" spans="1:91" x14ac:dyDescent="0.25">
      <c r="A234" s="398"/>
      <c r="B234" s="399"/>
      <c r="C234" s="399"/>
      <c r="D234" s="398"/>
      <c r="E234" s="400"/>
      <c r="F234" s="401"/>
      <c r="G234" s="401"/>
      <c r="H234" s="401"/>
      <c r="I234" s="401"/>
      <c r="J234" s="398"/>
      <c r="K234" s="398"/>
      <c r="L234" s="398"/>
      <c r="Q234" s="398"/>
      <c r="R234" s="398"/>
      <c r="S234" s="398"/>
      <c r="T234" s="398"/>
      <c r="U234" s="398"/>
      <c r="V234" s="400"/>
      <c r="W234" s="400"/>
      <c r="X234" s="399"/>
      <c r="Y234" s="398"/>
      <c r="Z234" s="398"/>
      <c r="AA234" s="398"/>
      <c r="AB234" s="398"/>
      <c r="AC234" s="398"/>
      <c r="AD234" s="399"/>
      <c r="AE234" s="399"/>
      <c r="AF234" s="398"/>
      <c r="AG234" s="407"/>
      <c r="AH234" s="407"/>
      <c r="AI234" s="407"/>
      <c r="AJ234" s="407"/>
      <c r="AK234" s="407"/>
      <c r="AL234" s="398"/>
      <c r="AM234" s="400"/>
      <c r="AN234" s="399"/>
      <c r="AO234" s="399"/>
      <c r="AP234" s="398"/>
      <c r="AQ234" s="398"/>
      <c r="AR234" s="398"/>
      <c r="AS234" s="398"/>
      <c r="AT234" s="398"/>
      <c r="AU234" s="398"/>
      <c r="AV234" s="398"/>
      <c r="AW234" s="398"/>
      <c r="AX234" s="397"/>
      <c r="AY234" s="397"/>
      <c r="AZ234" s="399"/>
      <c r="BA234" s="398"/>
      <c r="BB234" s="398"/>
      <c r="BC234" s="398"/>
      <c r="BD234" s="398"/>
      <c r="BE234" s="398"/>
      <c r="BF234" s="398"/>
      <c r="BG234" s="399"/>
      <c r="BH234" s="399"/>
      <c r="BI234" s="398"/>
      <c r="BJ234" s="398"/>
      <c r="BK234" s="398"/>
      <c r="BL234" s="398"/>
      <c r="BM234" s="398"/>
      <c r="BN234" s="398"/>
      <c r="BO234" s="398"/>
      <c r="BP234" s="398"/>
      <c r="BQ234" s="398"/>
      <c r="BR234" s="398"/>
      <c r="BS234" s="399"/>
      <c r="BT234" s="402"/>
      <c r="BU234" s="399"/>
      <c r="BV234" s="403"/>
      <c r="BW234" s="404"/>
      <c r="BX234" s="398"/>
      <c r="BY234" s="398"/>
      <c r="BZ234" s="398"/>
      <c r="CA234" s="399"/>
      <c r="CB234" s="405"/>
      <c r="CC234" s="406"/>
      <c r="CD234" s="406"/>
      <c r="CE234" s="398"/>
      <c r="CF234" s="406"/>
      <c r="CG234" s="406"/>
      <c r="CH234" s="406"/>
      <c r="CI234" s="406"/>
      <c r="CJ234" s="406"/>
      <c r="CK234" s="406"/>
      <c r="CL234" s="406"/>
      <c r="CM234" s="399"/>
    </row>
    <row r="235" spans="1:91" x14ac:dyDescent="0.25">
      <c r="A235" s="398"/>
      <c r="B235" s="399"/>
      <c r="C235" s="399"/>
      <c r="D235" s="398"/>
      <c r="E235" s="400"/>
      <c r="F235" s="401"/>
      <c r="G235" s="401"/>
      <c r="H235" s="401"/>
      <c r="I235" s="401"/>
      <c r="J235" s="398"/>
      <c r="K235" s="398"/>
      <c r="L235" s="398"/>
      <c r="Q235" s="398"/>
      <c r="R235" s="398"/>
      <c r="S235" s="398"/>
      <c r="T235" s="398"/>
      <c r="U235" s="398"/>
      <c r="V235" s="400"/>
      <c r="W235" s="400"/>
      <c r="X235" s="399"/>
      <c r="Y235" s="398"/>
      <c r="Z235" s="398"/>
      <c r="AA235" s="398"/>
      <c r="AB235" s="398"/>
      <c r="AC235" s="398"/>
      <c r="AD235" s="399"/>
      <c r="AE235" s="399"/>
      <c r="AF235" s="398"/>
      <c r="AG235" s="407"/>
      <c r="AH235" s="407"/>
      <c r="AI235" s="407"/>
      <c r="AJ235" s="407"/>
      <c r="AK235" s="407"/>
      <c r="AL235" s="398"/>
      <c r="AM235" s="400"/>
      <c r="AN235" s="399"/>
      <c r="AO235" s="399"/>
      <c r="AP235" s="398"/>
      <c r="AQ235" s="398"/>
      <c r="AR235" s="398"/>
      <c r="AS235" s="398"/>
      <c r="AT235" s="398"/>
      <c r="AU235" s="398"/>
      <c r="AV235" s="398"/>
      <c r="AW235" s="398"/>
      <c r="AX235" s="397"/>
      <c r="AY235" s="397"/>
      <c r="AZ235" s="399"/>
      <c r="BA235" s="398"/>
      <c r="BB235" s="398"/>
      <c r="BC235" s="398"/>
      <c r="BD235" s="398"/>
      <c r="BE235" s="398"/>
      <c r="BF235" s="398"/>
      <c r="BG235" s="399"/>
      <c r="BH235" s="399"/>
      <c r="BI235" s="398"/>
      <c r="BJ235" s="398"/>
      <c r="BK235" s="398"/>
      <c r="BL235" s="398"/>
      <c r="BM235" s="398"/>
      <c r="BN235" s="398"/>
      <c r="BO235" s="398"/>
      <c r="BP235" s="398"/>
      <c r="BQ235" s="398"/>
      <c r="BR235" s="398"/>
      <c r="BS235" s="399"/>
      <c r="BT235" s="402"/>
      <c r="BU235" s="399"/>
      <c r="BV235" s="403"/>
      <c r="BW235" s="404"/>
      <c r="BX235" s="398"/>
      <c r="BY235" s="398"/>
      <c r="BZ235" s="398"/>
      <c r="CA235" s="399"/>
      <c r="CB235" s="405"/>
      <c r="CC235" s="406"/>
      <c r="CD235" s="406"/>
      <c r="CE235" s="398"/>
      <c r="CF235" s="406"/>
      <c r="CG235" s="406"/>
      <c r="CH235" s="406"/>
      <c r="CI235" s="406"/>
      <c r="CJ235" s="406"/>
      <c r="CK235" s="406"/>
      <c r="CL235" s="406"/>
      <c r="CM235" s="399"/>
    </row>
    <row r="236" spans="1:91" x14ac:dyDescent="0.25">
      <c r="A236" s="398"/>
      <c r="B236" s="399"/>
      <c r="C236" s="399"/>
      <c r="D236" s="398"/>
      <c r="E236" s="400"/>
      <c r="F236" s="401"/>
      <c r="G236" s="401"/>
      <c r="H236" s="401"/>
      <c r="I236" s="401"/>
      <c r="J236" s="398"/>
      <c r="K236" s="398"/>
      <c r="L236" s="398"/>
      <c r="Q236" s="398"/>
      <c r="R236" s="398"/>
      <c r="S236" s="398"/>
      <c r="T236" s="398"/>
      <c r="U236" s="398"/>
      <c r="V236" s="400"/>
      <c r="W236" s="400"/>
      <c r="X236" s="399"/>
      <c r="Y236" s="398"/>
      <c r="Z236" s="398"/>
      <c r="AA236" s="398"/>
      <c r="AB236" s="398"/>
      <c r="AC236" s="398"/>
      <c r="AD236" s="399"/>
      <c r="AE236" s="399"/>
      <c r="AF236" s="398"/>
      <c r="AG236" s="407"/>
      <c r="AH236" s="407"/>
      <c r="AI236" s="407"/>
      <c r="AJ236" s="407"/>
      <c r="AK236" s="407"/>
      <c r="AL236" s="398"/>
      <c r="AM236" s="400"/>
      <c r="AN236" s="399"/>
      <c r="AO236" s="399"/>
      <c r="AP236" s="398"/>
      <c r="AQ236" s="398"/>
      <c r="AR236" s="398"/>
      <c r="AS236" s="398"/>
      <c r="AT236" s="398"/>
      <c r="AU236" s="398"/>
      <c r="AV236" s="398"/>
      <c r="AW236" s="398"/>
      <c r="AX236" s="397"/>
      <c r="AY236" s="397"/>
      <c r="AZ236" s="399"/>
      <c r="BA236" s="398"/>
      <c r="BB236" s="398"/>
      <c r="BC236" s="398"/>
      <c r="BD236" s="398"/>
      <c r="BE236" s="398"/>
      <c r="BF236" s="398"/>
      <c r="BG236" s="399"/>
      <c r="BH236" s="399"/>
      <c r="BI236" s="398"/>
      <c r="BJ236" s="398"/>
      <c r="BK236" s="398"/>
      <c r="BL236" s="398"/>
      <c r="BM236" s="398"/>
      <c r="BN236" s="398"/>
      <c r="BO236" s="398"/>
      <c r="BP236" s="398"/>
      <c r="BQ236" s="398"/>
      <c r="BR236" s="398"/>
      <c r="BS236" s="399"/>
      <c r="BT236" s="402"/>
      <c r="BU236" s="399"/>
      <c r="BV236" s="403"/>
      <c r="BW236" s="404"/>
      <c r="BX236" s="398"/>
      <c r="BY236" s="398"/>
      <c r="BZ236" s="398"/>
      <c r="CA236" s="399"/>
      <c r="CB236" s="405"/>
      <c r="CC236" s="406"/>
      <c r="CD236" s="406"/>
      <c r="CE236" s="398"/>
      <c r="CF236" s="406"/>
      <c r="CG236" s="406"/>
      <c r="CH236" s="406"/>
      <c r="CI236" s="406"/>
      <c r="CJ236" s="406"/>
      <c r="CK236" s="406"/>
      <c r="CL236" s="406"/>
      <c r="CM236" s="399"/>
    </row>
    <row r="237" spans="1:91" x14ac:dyDescent="0.25">
      <c r="A237" s="398"/>
      <c r="B237" s="399"/>
      <c r="C237" s="399"/>
      <c r="D237" s="398"/>
      <c r="E237" s="400"/>
      <c r="F237" s="401"/>
      <c r="G237" s="401"/>
      <c r="H237" s="401"/>
      <c r="I237" s="401"/>
      <c r="J237" s="398"/>
      <c r="K237" s="398"/>
      <c r="L237" s="398"/>
      <c r="Q237" s="398"/>
      <c r="R237" s="398"/>
      <c r="S237" s="398"/>
      <c r="T237" s="398"/>
      <c r="U237" s="398"/>
      <c r="V237" s="400"/>
      <c r="W237" s="400"/>
      <c r="X237" s="399"/>
      <c r="Y237" s="398"/>
      <c r="Z237" s="398"/>
      <c r="AA237" s="398"/>
      <c r="AB237" s="398"/>
      <c r="AC237" s="398"/>
      <c r="AD237" s="399"/>
      <c r="AE237" s="399"/>
      <c r="AF237" s="398"/>
      <c r="AG237" s="407"/>
      <c r="AH237" s="407"/>
      <c r="AI237" s="407"/>
      <c r="AJ237" s="407"/>
      <c r="AK237" s="407"/>
      <c r="AL237" s="398"/>
      <c r="AM237" s="400"/>
      <c r="AN237" s="399"/>
      <c r="AO237" s="399"/>
      <c r="AP237" s="398"/>
      <c r="AQ237" s="398"/>
      <c r="AR237" s="398"/>
      <c r="AS237" s="398"/>
      <c r="AT237" s="398"/>
      <c r="AU237" s="398"/>
      <c r="AV237" s="398"/>
      <c r="AW237" s="398"/>
      <c r="AX237" s="397"/>
      <c r="AY237" s="397"/>
      <c r="AZ237" s="399"/>
      <c r="BA237" s="398"/>
      <c r="BB237" s="398"/>
      <c r="BC237" s="398"/>
      <c r="BD237" s="398"/>
      <c r="BE237" s="398"/>
      <c r="BF237" s="398"/>
      <c r="BG237" s="399"/>
      <c r="BH237" s="399"/>
      <c r="BI237" s="398"/>
      <c r="BJ237" s="398"/>
      <c r="BK237" s="398"/>
      <c r="BL237" s="398"/>
      <c r="BM237" s="398"/>
      <c r="BN237" s="398"/>
      <c r="BO237" s="398"/>
      <c r="BP237" s="398"/>
      <c r="BQ237" s="398"/>
      <c r="BR237" s="398"/>
      <c r="BS237" s="399"/>
      <c r="BT237" s="402"/>
      <c r="BU237" s="399"/>
      <c r="BV237" s="403"/>
      <c r="BW237" s="404"/>
      <c r="BX237" s="398"/>
      <c r="BY237" s="398"/>
      <c r="BZ237" s="398"/>
      <c r="CA237" s="399"/>
      <c r="CB237" s="405"/>
      <c r="CC237" s="406"/>
      <c r="CD237" s="406"/>
      <c r="CE237" s="398"/>
      <c r="CF237" s="406"/>
      <c r="CG237" s="406"/>
      <c r="CH237" s="406"/>
      <c r="CI237" s="406"/>
      <c r="CJ237" s="406"/>
      <c r="CK237" s="406"/>
      <c r="CL237" s="406"/>
      <c r="CM237" s="399"/>
    </row>
    <row r="238" spans="1:91" x14ac:dyDescent="0.25">
      <c r="A238" s="398"/>
      <c r="B238" s="399"/>
      <c r="C238" s="399"/>
      <c r="D238" s="398"/>
      <c r="E238" s="400"/>
      <c r="F238" s="401"/>
      <c r="G238" s="401"/>
      <c r="H238" s="401"/>
      <c r="I238" s="401"/>
      <c r="J238" s="398"/>
      <c r="K238" s="398"/>
      <c r="L238" s="398"/>
      <c r="Q238" s="398"/>
      <c r="R238" s="398"/>
      <c r="S238" s="398"/>
      <c r="T238" s="398"/>
      <c r="U238" s="398"/>
      <c r="V238" s="400"/>
      <c r="W238" s="400"/>
      <c r="X238" s="399"/>
      <c r="Y238" s="398"/>
      <c r="Z238" s="398"/>
      <c r="AA238" s="398"/>
      <c r="AB238" s="398"/>
      <c r="AC238" s="398"/>
      <c r="AD238" s="399"/>
      <c r="AE238" s="399"/>
      <c r="AF238" s="398"/>
      <c r="AG238" s="407"/>
      <c r="AH238" s="407"/>
      <c r="AI238" s="407"/>
      <c r="AJ238" s="407"/>
      <c r="AK238" s="407"/>
      <c r="AL238" s="398"/>
      <c r="AM238" s="400"/>
      <c r="AN238" s="399"/>
      <c r="AO238" s="399"/>
      <c r="AP238" s="398"/>
      <c r="AQ238" s="398"/>
      <c r="AR238" s="398"/>
      <c r="AS238" s="398"/>
      <c r="AT238" s="398"/>
      <c r="AU238" s="398"/>
      <c r="AV238" s="398"/>
      <c r="AW238" s="398"/>
      <c r="AX238" s="397"/>
      <c r="AY238" s="397"/>
      <c r="AZ238" s="399"/>
      <c r="BA238" s="398"/>
      <c r="BB238" s="398"/>
      <c r="BC238" s="398"/>
      <c r="BD238" s="398"/>
      <c r="BE238" s="398"/>
      <c r="BF238" s="398"/>
      <c r="BG238" s="399"/>
      <c r="BH238" s="399"/>
      <c r="BI238" s="398"/>
      <c r="BJ238" s="398"/>
      <c r="BK238" s="398"/>
      <c r="BL238" s="398"/>
      <c r="BM238" s="398"/>
      <c r="BN238" s="398"/>
      <c r="BO238" s="398"/>
      <c r="BP238" s="398"/>
      <c r="BQ238" s="398"/>
      <c r="BR238" s="398"/>
      <c r="BS238" s="399"/>
      <c r="BT238" s="402"/>
      <c r="BU238" s="399"/>
      <c r="BV238" s="403"/>
      <c r="BW238" s="404"/>
      <c r="BX238" s="398"/>
      <c r="BY238" s="398"/>
      <c r="BZ238" s="398"/>
      <c r="CA238" s="399"/>
      <c r="CB238" s="405"/>
      <c r="CC238" s="406"/>
      <c r="CD238" s="406"/>
      <c r="CE238" s="398"/>
      <c r="CF238" s="406"/>
      <c r="CG238" s="406"/>
      <c r="CH238" s="406"/>
      <c r="CI238" s="406"/>
      <c r="CJ238" s="406"/>
      <c r="CK238" s="406"/>
      <c r="CL238" s="406"/>
      <c r="CM238" s="399"/>
    </row>
    <row r="239" spans="1:91" x14ac:dyDescent="0.25">
      <c r="A239" s="398"/>
      <c r="B239" s="399"/>
      <c r="C239" s="399"/>
      <c r="D239" s="398"/>
      <c r="E239" s="400"/>
      <c r="F239" s="401"/>
      <c r="G239" s="401"/>
      <c r="H239" s="401"/>
      <c r="I239" s="401"/>
      <c r="J239" s="398"/>
      <c r="K239" s="398"/>
      <c r="L239" s="398"/>
      <c r="Q239" s="398"/>
      <c r="R239" s="398"/>
      <c r="S239" s="398"/>
      <c r="T239" s="398"/>
      <c r="U239" s="398"/>
      <c r="V239" s="400"/>
      <c r="W239" s="400"/>
      <c r="X239" s="399"/>
      <c r="Y239" s="398"/>
      <c r="Z239" s="398"/>
      <c r="AA239" s="398"/>
      <c r="AB239" s="398"/>
      <c r="AC239" s="398"/>
      <c r="AD239" s="399"/>
      <c r="AE239" s="399"/>
      <c r="AF239" s="398"/>
      <c r="AG239" s="407"/>
      <c r="AH239" s="407"/>
      <c r="AI239" s="407"/>
      <c r="AJ239" s="407"/>
      <c r="AK239" s="407"/>
      <c r="AL239" s="398"/>
      <c r="AM239" s="400"/>
      <c r="AN239" s="399"/>
      <c r="AO239" s="399"/>
      <c r="AP239" s="398"/>
      <c r="AQ239" s="398"/>
      <c r="AR239" s="398"/>
      <c r="AS239" s="398"/>
      <c r="AT239" s="398"/>
      <c r="AU239" s="398"/>
      <c r="AV239" s="398"/>
      <c r="AW239" s="398"/>
      <c r="AX239" s="397"/>
      <c r="AY239" s="397"/>
      <c r="AZ239" s="399"/>
      <c r="BA239" s="398"/>
      <c r="BB239" s="398"/>
      <c r="BC239" s="398"/>
      <c r="BD239" s="398"/>
      <c r="BE239" s="398"/>
      <c r="BF239" s="398"/>
      <c r="BG239" s="399"/>
      <c r="BH239" s="399"/>
      <c r="BI239" s="398"/>
      <c r="BJ239" s="398"/>
      <c r="BK239" s="398"/>
      <c r="BL239" s="398"/>
      <c r="BM239" s="398"/>
      <c r="BN239" s="398"/>
      <c r="BO239" s="398"/>
      <c r="BP239" s="398"/>
      <c r="BQ239" s="398"/>
      <c r="BR239" s="398"/>
      <c r="BS239" s="399"/>
      <c r="BT239" s="402"/>
      <c r="BU239" s="399"/>
      <c r="BV239" s="403"/>
      <c r="BW239" s="404"/>
      <c r="BX239" s="398"/>
      <c r="BY239" s="398"/>
      <c r="BZ239" s="398"/>
      <c r="CA239" s="399"/>
      <c r="CB239" s="405"/>
      <c r="CC239" s="406"/>
      <c r="CD239" s="406"/>
      <c r="CE239" s="398"/>
      <c r="CF239" s="406"/>
      <c r="CG239" s="406"/>
      <c r="CH239" s="406"/>
      <c r="CI239" s="406"/>
      <c r="CJ239" s="406"/>
      <c r="CK239" s="406"/>
      <c r="CL239" s="406"/>
      <c r="CM239" s="399"/>
    </row>
    <row r="240" spans="1:91" x14ac:dyDescent="0.25">
      <c r="A240" s="398"/>
      <c r="B240" s="399"/>
      <c r="C240" s="399"/>
      <c r="D240" s="398"/>
      <c r="E240" s="400"/>
      <c r="F240" s="401"/>
      <c r="G240" s="401"/>
      <c r="H240" s="401"/>
      <c r="I240" s="401"/>
      <c r="J240" s="398"/>
      <c r="K240" s="398"/>
      <c r="L240" s="398"/>
      <c r="Q240" s="398"/>
      <c r="R240" s="398"/>
      <c r="S240" s="398"/>
      <c r="T240" s="398"/>
      <c r="U240" s="398"/>
      <c r="V240" s="400"/>
      <c r="W240" s="400"/>
      <c r="X240" s="399"/>
      <c r="Y240" s="398"/>
      <c r="Z240" s="398"/>
      <c r="AA240" s="398"/>
      <c r="AB240" s="398"/>
      <c r="AC240" s="398"/>
      <c r="AD240" s="399"/>
      <c r="AE240" s="399"/>
      <c r="AF240" s="398"/>
      <c r="AG240" s="407"/>
      <c r="AH240" s="407"/>
      <c r="AI240" s="407"/>
      <c r="AJ240" s="407"/>
      <c r="AK240" s="407"/>
      <c r="AL240" s="398"/>
      <c r="AM240" s="400"/>
      <c r="AN240" s="399"/>
      <c r="AO240" s="399"/>
      <c r="AP240" s="398"/>
      <c r="AQ240" s="398"/>
      <c r="AR240" s="398"/>
      <c r="AS240" s="398"/>
      <c r="AT240" s="398"/>
      <c r="AU240" s="398"/>
      <c r="AV240" s="398"/>
      <c r="AW240" s="398"/>
      <c r="AX240" s="397"/>
      <c r="AY240" s="397"/>
      <c r="AZ240" s="399"/>
      <c r="BA240" s="398"/>
      <c r="BB240" s="398"/>
      <c r="BC240" s="398"/>
      <c r="BD240" s="398"/>
      <c r="BE240" s="398"/>
      <c r="BF240" s="398"/>
      <c r="BG240" s="399"/>
      <c r="BH240" s="399"/>
      <c r="BI240" s="398"/>
      <c r="BJ240" s="398"/>
      <c r="BK240" s="398"/>
      <c r="BL240" s="398"/>
      <c r="BM240" s="398"/>
      <c r="BN240" s="398"/>
      <c r="BO240" s="398"/>
      <c r="BP240" s="398"/>
      <c r="BQ240" s="398"/>
      <c r="BR240" s="398"/>
      <c r="BS240" s="399"/>
      <c r="BT240" s="402"/>
      <c r="BU240" s="399"/>
      <c r="BV240" s="403"/>
      <c r="BW240" s="404"/>
      <c r="BX240" s="398"/>
      <c r="BY240" s="398"/>
      <c r="BZ240" s="398"/>
      <c r="CA240" s="399"/>
      <c r="CB240" s="405"/>
      <c r="CC240" s="406"/>
      <c r="CD240" s="406"/>
      <c r="CE240" s="398"/>
      <c r="CF240" s="406"/>
      <c r="CG240" s="406"/>
      <c r="CH240" s="406"/>
      <c r="CI240" s="406"/>
      <c r="CJ240" s="406"/>
      <c r="CK240" s="406"/>
      <c r="CL240" s="406"/>
      <c r="CM240" s="399"/>
    </row>
    <row r="241" spans="1:91" x14ac:dyDescent="0.25">
      <c r="A241" s="398"/>
      <c r="B241" s="399"/>
      <c r="C241" s="399"/>
      <c r="D241" s="398"/>
      <c r="E241" s="400"/>
      <c r="F241" s="401"/>
      <c r="G241" s="401"/>
      <c r="H241" s="401"/>
      <c r="I241" s="401"/>
      <c r="J241" s="398"/>
      <c r="K241" s="398"/>
      <c r="L241" s="398"/>
      <c r="Q241" s="398"/>
      <c r="R241" s="398"/>
      <c r="S241" s="398"/>
      <c r="T241" s="398"/>
      <c r="U241" s="398"/>
      <c r="V241" s="400"/>
      <c r="W241" s="400"/>
      <c r="X241" s="399"/>
      <c r="Y241" s="398"/>
      <c r="Z241" s="398"/>
      <c r="AA241" s="398"/>
      <c r="AB241" s="398"/>
      <c r="AC241" s="398"/>
      <c r="AD241" s="399"/>
      <c r="AE241" s="399"/>
      <c r="AF241" s="398"/>
      <c r="AG241" s="407"/>
      <c r="AH241" s="407"/>
      <c r="AI241" s="407"/>
      <c r="AJ241" s="407"/>
      <c r="AK241" s="407"/>
      <c r="AL241" s="398"/>
      <c r="AM241" s="400"/>
      <c r="AN241" s="399"/>
      <c r="AO241" s="399"/>
      <c r="AP241" s="398"/>
      <c r="AQ241" s="398"/>
      <c r="AR241" s="398"/>
      <c r="AS241" s="398"/>
      <c r="AT241" s="398"/>
      <c r="AU241" s="398"/>
      <c r="AV241" s="398"/>
      <c r="AW241" s="398"/>
      <c r="AX241" s="397"/>
      <c r="AY241" s="397"/>
      <c r="AZ241" s="399"/>
      <c r="BA241" s="398"/>
      <c r="BB241" s="398"/>
      <c r="BC241" s="398"/>
      <c r="BD241" s="398"/>
      <c r="BE241" s="398"/>
      <c r="BF241" s="398"/>
      <c r="BG241" s="399"/>
      <c r="BH241" s="399"/>
      <c r="BI241" s="398"/>
      <c r="BJ241" s="398"/>
      <c r="BK241" s="398"/>
      <c r="BL241" s="398"/>
      <c r="BM241" s="398"/>
      <c r="BN241" s="398"/>
      <c r="BO241" s="398"/>
      <c r="BP241" s="398"/>
      <c r="BQ241" s="398"/>
      <c r="BR241" s="398"/>
      <c r="BS241" s="399"/>
      <c r="BT241" s="402"/>
      <c r="BU241" s="399"/>
      <c r="BV241" s="403"/>
      <c r="BW241" s="404"/>
      <c r="BX241" s="398"/>
      <c r="BY241" s="398"/>
      <c r="BZ241" s="398"/>
      <c r="CA241" s="399"/>
      <c r="CB241" s="405"/>
      <c r="CC241" s="406"/>
      <c r="CD241" s="406"/>
      <c r="CE241" s="398"/>
      <c r="CF241" s="406"/>
      <c r="CG241" s="406"/>
      <c r="CH241" s="406"/>
      <c r="CI241" s="406"/>
      <c r="CJ241" s="406"/>
      <c r="CK241" s="406"/>
      <c r="CL241" s="406"/>
      <c r="CM241" s="399"/>
    </row>
    <row r="242" spans="1:91" x14ac:dyDescent="0.25">
      <c r="A242" s="398"/>
      <c r="B242" s="399"/>
      <c r="C242" s="399"/>
      <c r="D242" s="398"/>
      <c r="E242" s="400"/>
      <c r="F242" s="401"/>
      <c r="G242" s="401"/>
      <c r="H242" s="401"/>
      <c r="I242" s="401"/>
      <c r="J242" s="398"/>
      <c r="K242" s="398"/>
      <c r="L242" s="398"/>
      <c r="Q242" s="398"/>
      <c r="R242" s="398"/>
      <c r="S242" s="398"/>
      <c r="T242" s="398"/>
      <c r="U242" s="398"/>
      <c r="V242" s="400"/>
      <c r="W242" s="400"/>
      <c r="X242" s="399"/>
      <c r="Y242" s="398"/>
      <c r="Z242" s="398"/>
      <c r="AA242" s="398"/>
      <c r="AB242" s="398"/>
      <c r="AC242" s="398"/>
      <c r="AD242" s="399"/>
      <c r="AE242" s="399"/>
      <c r="AF242" s="398"/>
      <c r="AG242" s="407"/>
      <c r="AH242" s="407"/>
      <c r="AI242" s="407"/>
      <c r="AJ242" s="407"/>
      <c r="AK242" s="407"/>
      <c r="AL242" s="398"/>
      <c r="AM242" s="400"/>
      <c r="AN242" s="399"/>
      <c r="AO242" s="399"/>
      <c r="AP242" s="398"/>
      <c r="AQ242" s="398"/>
      <c r="AR242" s="398"/>
      <c r="AS242" s="398"/>
      <c r="AT242" s="398"/>
      <c r="AU242" s="398"/>
      <c r="AV242" s="398"/>
      <c r="AW242" s="398"/>
      <c r="AX242" s="397"/>
      <c r="AY242" s="397"/>
      <c r="AZ242" s="399"/>
      <c r="BA242" s="398"/>
      <c r="BB242" s="398"/>
      <c r="BC242" s="398"/>
      <c r="BD242" s="398"/>
      <c r="BE242" s="398"/>
      <c r="BF242" s="398"/>
      <c r="BG242" s="399"/>
      <c r="BH242" s="399"/>
      <c r="BI242" s="398"/>
      <c r="BJ242" s="398"/>
      <c r="BK242" s="398"/>
      <c r="BL242" s="398"/>
      <c r="BM242" s="398"/>
      <c r="BN242" s="398"/>
      <c r="BO242" s="398"/>
      <c r="BP242" s="398"/>
      <c r="BQ242" s="398"/>
      <c r="BR242" s="398"/>
      <c r="BS242" s="399"/>
      <c r="BT242" s="402"/>
      <c r="BU242" s="399"/>
      <c r="BV242" s="403"/>
      <c r="BW242" s="404"/>
      <c r="BX242" s="398"/>
      <c r="BY242" s="398"/>
      <c r="BZ242" s="398"/>
      <c r="CA242" s="399"/>
      <c r="CB242" s="405"/>
      <c r="CC242" s="406"/>
      <c r="CD242" s="406"/>
      <c r="CE242" s="398"/>
      <c r="CF242" s="406"/>
      <c r="CG242" s="406"/>
      <c r="CH242" s="406"/>
      <c r="CI242" s="406"/>
      <c r="CJ242" s="406"/>
      <c r="CK242" s="406"/>
      <c r="CL242" s="406"/>
      <c r="CM242" s="399"/>
    </row>
    <row r="243" spans="1:91" x14ac:dyDescent="0.25">
      <c r="A243" s="398"/>
      <c r="B243" s="399"/>
      <c r="C243" s="399"/>
      <c r="D243" s="398"/>
      <c r="E243" s="400"/>
      <c r="F243" s="401"/>
      <c r="G243" s="401"/>
      <c r="H243" s="401"/>
      <c r="I243" s="401"/>
      <c r="J243" s="398"/>
      <c r="K243" s="398"/>
      <c r="L243" s="398"/>
      <c r="Q243" s="398"/>
      <c r="R243" s="398"/>
      <c r="S243" s="398"/>
      <c r="T243" s="398"/>
      <c r="U243" s="398"/>
      <c r="V243" s="400"/>
      <c r="W243" s="400"/>
      <c r="X243" s="399"/>
      <c r="Y243" s="398"/>
      <c r="Z243" s="398"/>
      <c r="AA243" s="398"/>
      <c r="AB243" s="398"/>
      <c r="AC243" s="398"/>
      <c r="AD243" s="399"/>
      <c r="AE243" s="399"/>
      <c r="AF243" s="398"/>
      <c r="AG243" s="407"/>
      <c r="AH243" s="407"/>
      <c r="AI243" s="407"/>
      <c r="AJ243" s="407"/>
      <c r="AK243" s="407"/>
      <c r="AL243" s="398"/>
      <c r="AM243" s="400"/>
      <c r="AN243" s="399"/>
      <c r="AO243" s="399"/>
      <c r="AP243" s="398"/>
      <c r="AQ243" s="398"/>
      <c r="AR243" s="398"/>
      <c r="AS243" s="398"/>
      <c r="AT243" s="398"/>
      <c r="AU243" s="398"/>
      <c r="AV243" s="398"/>
      <c r="AW243" s="398"/>
      <c r="AX243" s="397"/>
      <c r="AY243" s="397"/>
      <c r="AZ243" s="399"/>
      <c r="BA243" s="398"/>
      <c r="BB243" s="398"/>
      <c r="BC243" s="398"/>
      <c r="BD243" s="398"/>
      <c r="BE243" s="398"/>
      <c r="BF243" s="398"/>
      <c r="BG243" s="399"/>
      <c r="BH243" s="399"/>
      <c r="BI243" s="398"/>
      <c r="BJ243" s="398"/>
      <c r="BK243" s="398"/>
      <c r="BL243" s="398"/>
      <c r="BM243" s="398"/>
      <c r="BN243" s="398"/>
      <c r="BO243" s="398"/>
      <c r="BP243" s="398"/>
      <c r="BQ243" s="398"/>
      <c r="BR243" s="398"/>
      <c r="BS243" s="399"/>
      <c r="BT243" s="402"/>
      <c r="BU243" s="399"/>
      <c r="BV243" s="403"/>
      <c r="BW243" s="404"/>
      <c r="BX243" s="398"/>
      <c r="BY243" s="398"/>
      <c r="BZ243" s="398"/>
      <c r="CA243" s="399"/>
      <c r="CB243" s="405"/>
      <c r="CC243" s="406"/>
      <c r="CD243" s="406"/>
      <c r="CE243" s="398"/>
      <c r="CF243" s="406"/>
      <c r="CG243" s="406"/>
      <c r="CH243" s="406"/>
      <c r="CI243" s="406"/>
      <c r="CJ243" s="406"/>
      <c r="CK243" s="406"/>
      <c r="CL243" s="406"/>
      <c r="CM243" s="399"/>
    </row>
    <row r="244" spans="1:91" x14ac:dyDescent="0.25">
      <c r="A244" s="398"/>
      <c r="B244" s="399"/>
      <c r="C244" s="399"/>
      <c r="D244" s="398"/>
      <c r="E244" s="400"/>
      <c r="F244" s="401"/>
      <c r="G244" s="401"/>
      <c r="H244" s="401"/>
      <c r="I244" s="401"/>
      <c r="J244" s="398"/>
      <c r="K244" s="398"/>
      <c r="L244" s="398"/>
      <c r="Q244" s="398"/>
      <c r="R244" s="398"/>
      <c r="S244" s="398"/>
      <c r="T244" s="398"/>
      <c r="U244" s="398"/>
      <c r="V244" s="400"/>
      <c r="W244" s="400"/>
      <c r="X244" s="399"/>
      <c r="Y244" s="398"/>
      <c r="Z244" s="398"/>
      <c r="AA244" s="398"/>
      <c r="AB244" s="398"/>
      <c r="AC244" s="398"/>
      <c r="AD244" s="399"/>
      <c r="AE244" s="399"/>
      <c r="AF244" s="398"/>
      <c r="AG244" s="407"/>
      <c r="AH244" s="407"/>
      <c r="AI244" s="407"/>
      <c r="AJ244" s="407"/>
      <c r="AK244" s="407"/>
      <c r="AL244" s="398"/>
      <c r="AM244" s="400"/>
      <c r="AN244" s="399"/>
      <c r="AO244" s="399"/>
      <c r="AP244" s="398"/>
      <c r="AQ244" s="398"/>
      <c r="AR244" s="398"/>
      <c r="AS244" s="398"/>
      <c r="AT244" s="398"/>
      <c r="AU244" s="398"/>
      <c r="AV244" s="398"/>
      <c r="AW244" s="398"/>
      <c r="AX244" s="397"/>
      <c r="AY244" s="397"/>
      <c r="AZ244" s="399"/>
      <c r="BA244" s="398"/>
      <c r="BB244" s="398"/>
      <c r="BC244" s="398"/>
      <c r="BD244" s="398"/>
      <c r="BE244" s="398"/>
      <c r="BF244" s="398"/>
      <c r="BG244" s="399"/>
      <c r="BH244" s="399"/>
      <c r="BI244" s="398"/>
      <c r="BJ244" s="398"/>
      <c r="BK244" s="398"/>
      <c r="BL244" s="398"/>
      <c r="BM244" s="398"/>
      <c r="BN244" s="398"/>
      <c r="BO244" s="398"/>
      <c r="BP244" s="398"/>
      <c r="BQ244" s="398"/>
      <c r="BR244" s="398"/>
      <c r="BS244" s="399"/>
      <c r="BT244" s="402"/>
      <c r="BU244" s="399"/>
      <c r="BV244" s="403"/>
      <c r="BW244" s="404"/>
      <c r="BX244" s="398"/>
      <c r="BY244" s="398"/>
      <c r="BZ244" s="398"/>
      <c r="CA244" s="399"/>
      <c r="CB244" s="405"/>
      <c r="CC244" s="406"/>
      <c r="CD244" s="406"/>
      <c r="CE244" s="398"/>
      <c r="CF244" s="406"/>
      <c r="CG244" s="406"/>
      <c r="CH244" s="406"/>
      <c r="CI244" s="406"/>
      <c r="CJ244" s="406"/>
      <c r="CK244" s="406"/>
      <c r="CL244" s="406"/>
      <c r="CM244" s="399"/>
    </row>
    <row r="245" spans="1:91" x14ac:dyDescent="0.25">
      <c r="A245" s="398"/>
      <c r="B245" s="399"/>
      <c r="C245" s="399"/>
      <c r="D245" s="398"/>
      <c r="E245" s="400"/>
      <c r="F245" s="401"/>
      <c r="G245" s="401"/>
      <c r="H245" s="401"/>
      <c r="I245" s="401"/>
      <c r="J245" s="398"/>
      <c r="K245" s="398"/>
      <c r="L245" s="398"/>
      <c r="Q245" s="398"/>
      <c r="R245" s="398"/>
      <c r="S245" s="398"/>
      <c r="T245" s="398"/>
      <c r="U245" s="398"/>
      <c r="V245" s="400"/>
      <c r="W245" s="400"/>
      <c r="X245" s="399"/>
      <c r="Y245" s="398"/>
      <c r="Z245" s="398"/>
      <c r="AA245" s="398"/>
      <c r="AB245" s="398"/>
      <c r="AC245" s="398"/>
      <c r="AD245" s="399"/>
      <c r="AE245" s="399"/>
      <c r="AF245" s="398"/>
      <c r="AG245" s="407"/>
      <c r="AH245" s="407"/>
      <c r="AI245" s="407"/>
      <c r="AJ245" s="407"/>
      <c r="AK245" s="407"/>
      <c r="AL245" s="398"/>
      <c r="AM245" s="400"/>
      <c r="AN245" s="399"/>
      <c r="AO245" s="399"/>
      <c r="AP245" s="398"/>
      <c r="AQ245" s="398"/>
      <c r="AR245" s="398"/>
      <c r="AS245" s="398"/>
      <c r="AT245" s="398"/>
      <c r="AU245" s="398"/>
      <c r="AV245" s="398"/>
      <c r="AW245" s="398"/>
      <c r="AX245" s="397"/>
      <c r="AY245" s="397"/>
      <c r="AZ245" s="399"/>
      <c r="BA245" s="398"/>
      <c r="BB245" s="398"/>
      <c r="BC245" s="398"/>
      <c r="BD245" s="398"/>
      <c r="BE245" s="398"/>
      <c r="BF245" s="398"/>
      <c r="BG245" s="399"/>
      <c r="BH245" s="399"/>
      <c r="BI245" s="398"/>
      <c r="BJ245" s="398"/>
      <c r="BK245" s="398"/>
      <c r="BL245" s="398"/>
      <c r="BM245" s="398"/>
      <c r="BN245" s="398"/>
      <c r="BO245" s="398"/>
      <c r="BP245" s="398"/>
      <c r="BQ245" s="398"/>
      <c r="BR245" s="398"/>
      <c r="BS245" s="399"/>
      <c r="BT245" s="402"/>
      <c r="BU245" s="399"/>
      <c r="BV245" s="403"/>
      <c r="BW245" s="404"/>
      <c r="BX245" s="398"/>
      <c r="BY245" s="398"/>
      <c r="BZ245" s="398"/>
      <c r="CA245" s="399"/>
      <c r="CB245" s="405"/>
      <c r="CC245" s="406"/>
      <c r="CD245" s="406"/>
      <c r="CE245" s="398"/>
      <c r="CF245" s="406"/>
      <c r="CG245" s="406"/>
      <c r="CH245" s="406"/>
      <c r="CI245" s="406"/>
      <c r="CJ245" s="406"/>
      <c r="CK245" s="406"/>
      <c r="CL245" s="406"/>
      <c r="CM245" s="399"/>
    </row>
    <row r="246" spans="1:91" x14ac:dyDescent="0.25">
      <c r="A246" s="398"/>
      <c r="B246" s="399"/>
      <c r="C246" s="399"/>
      <c r="D246" s="398"/>
      <c r="E246" s="400"/>
      <c r="F246" s="401"/>
      <c r="G246" s="401"/>
      <c r="H246" s="401"/>
      <c r="I246" s="401"/>
      <c r="J246" s="398"/>
      <c r="K246" s="398"/>
      <c r="L246" s="398"/>
      <c r="Q246" s="398"/>
      <c r="R246" s="398"/>
      <c r="S246" s="398"/>
      <c r="T246" s="398"/>
      <c r="U246" s="398"/>
      <c r="V246" s="400"/>
      <c r="W246" s="400"/>
      <c r="X246" s="399"/>
      <c r="Y246" s="398"/>
      <c r="Z246" s="398"/>
      <c r="AA246" s="398"/>
      <c r="AB246" s="398"/>
      <c r="AC246" s="398"/>
      <c r="AD246" s="399"/>
      <c r="AE246" s="399"/>
      <c r="AF246" s="398"/>
      <c r="AG246" s="407"/>
      <c r="AH246" s="407"/>
      <c r="AI246" s="407"/>
      <c r="AJ246" s="407"/>
      <c r="AK246" s="407"/>
      <c r="AL246" s="398"/>
      <c r="AM246" s="400"/>
      <c r="AN246" s="399"/>
      <c r="AO246" s="399"/>
      <c r="AP246" s="398"/>
      <c r="AQ246" s="398"/>
      <c r="AR246" s="398"/>
      <c r="AS246" s="398"/>
      <c r="AT246" s="398"/>
      <c r="AU246" s="398"/>
      <c r="AV246" s="398"/>
      <c r="AW246" s="398"/>
      <c r="AX246" s="397"/>
      <c r="AY246" s="397"/>
      <c r="AZ246" s="399"/>
      <c r="BA246" s="398"/>
      <c r="BB246" s="398"/>
      <c r="BC246" s="398"/>
      <c r="BD246" s="398"/>
      <c r="BE246" s="398"/>
      <c r="BF246" s="398"/>
      <c r="BG246" s="399"/>
      <c r="BH246" s="399"/>
      <c r="BI246" s="398"/>
      <c r="BJ246" s="398"/>
      <c r="BK246" s="398"/>
      <c r="BL246" s="398"/>
      <c r="BM246" s="398"/>
      <c r="BN246" s="398"/>
      <c r="BO246" s="398"/>
      <c r="BP246" s="398"/>
      <c r="BQ246" s="398"/>
      <c r="BR246" s="398"/>
      <c r="BS246" s="399"/>
      <c r="BT246" s="402"/>
      <c r="BU246" s="399"/>
      <c r="BV246" s="403"/>
      <c r="BW246" s="404"/>
      <c r="BX246" s="398"/>
      <c r="BY246" s="398"/>
      <c r="BZ246" s="398"/>
      <c r="CA246" s="399"/>
      <c r="CB246" s="405"/>
      <c r="CC246" s="406"/>
      <c r="CD246" s="406"/>
      <c r="CE246" s="398"/>
      <c r="CF246" s="406"/>
      <c r="CG246" s="406"/>
      <c r="CH246" s="406"/>
      <c r="CI246" s="406"/>
      <c r="CJ246" s="406"/>
      <c r="CK246" s="406"/>
      <c r="CL246" s="406"/>
      <c r="CM246" s="399"/>
    </row>
    <row r="247" spans="1:91" x14ac:dyDescent="0.25">
      <c r="A247" s="398"/>
      <c r="B247" s="399"/>
      <c r="C247" s="399"/>
      <c r="D247" s="398"/>
      <c r="E247" s="400"/>
      <c r="F247" s="401"/>
      <c r="G247" s="401"/>
      <c r="H247" s="401"/>
      <c r="I247" s="401"/>
      <c r="J247" s="398"/>
      <c r="K247" s="398"/>
      <c r="L247" s="398"/>
      <c r="Q247" s="398"/>
      <c r="R247" s="398"/>
      <c r="S247" s="398"/>
      <c r="T247" s="398"/>
      <c r="U247" s="398"/>
      <c r="V247" s="400"/>
      <c r="W247" s="400"/>
      <c r="X247" s="399"/>
      <c r="Y247" s="398"/>
      <c r="Z247" s="398"/>
      <c r="AA247" s="398"/>
      <c r="AB247" s="398"/>
      <c r="AC247" s="398"/>
      <c r="AD247" s="399"/>
      <c r="AE247" s="399"/>
      <c r="AF247" s="398"/>
      <c r="AG247" s="407"/>
      <c r="AH247" s="407"/>
      <c r="AI247" s="407"/>
      <c r="AJ247" s="407"/>
      <c r="AK247" s="407"/>
      <c r="AL247" s="398"/>
      <c r="AM247" s="400"/>
      <c r="AN247" s="399"/>
      <c r="AO247" s="399"/>
      <c r="AP247" s="398"/>
      <c r="AQ247" s="398"/>
      <c r="AR247" s="398"/>
      <c r="AS247" s="398"/>
      <c r="AT247" s="398"/>
      <c r="AU247" s="398"/>
      <c r="AV247" s="398"/>
      <c r="AW247" s="398"/>
      <c r="AX247" s="397"/>
      <c r="AY247" s="397"/>
      <c r="AZ247" s="399"/>
      <c r="BA247" s="398"/>
      <c r="BB247" s="398"/>
      <c r="BC247" s="398"/>
      <c r="BD247" s="398"/>
      <c r="BE247" s="398"/>
      <c r="BF247" s="398"/>
      <c r="BG247" s="399"/>
      <c r="BH247" s="399"/>
      <c r="BI247" s="398"/>
      <c r="BJ247" s="398"/>
      <c r="BK247" s="398"/>
      <c r="BL247" s="398"/>
      <c r="BM247" s="398"/>
      <c r="BN247" s="398"/>
      <c r="BO247" s="398"/>
      <c r="BP247" s="398"/>
      <c r="BQ247" s="398"/>
      <c r="BR247" s="398"/>
      <c r="BS247" s="399"/>
      <c r="BT247" s="402"/>
      <c r="BU247" s="399"/>
      <c r="BV247" s="403"/>
      <c r="BW247" s="404"/>
      <c r="BX247" s="398"/>
      <c r="BY247" s="398"/>
      <c r="BZ247" s="398"/>
      <c r="CA247" s="399"/>
      <c r="CB247" s="405"/>
      <c r="CC247" s="406"/>
      <c r="CD247" s="406"/>
      <c r="CE247" s="398"/>
      <c r="CF247" s="406"/>
      <c r="CG247" s="406"/>
      <c r="CH247" s="406"/>
      <c r="CI247" s="406"/>
      <c r="CJ247" s="406"/>
      <c r="CK247" s="406"/>
      <c r="CL247" s="406"/>
      <c r="CM247" s="399"/>
    </row>
    <row r="248" spans="1:91" x14ac:dyDescent="0.25">
      <c r="A248" s="398"/>
      <c r="B248" s="399"/>
      <c r="C248" s="399"/>
      <c r="D248" s="398"/>
      <c r="E248" s="400"/>
      <c r="F248" s="401"/>
      <c r="G248" s="401"/>
      <c r="H248" s="401"/>
      <c r="I248" s="401"/>
      <c r="J248" s="398"/>
      <c r="K248" s="398"/>
      <c r="L248" s="398"/>
      <c r="Q248" s="398"/>
      <c r="R248" s="398"/>
      <c r="S248" s="398"/>
      <c r="T248" s="398"/>
      <c r="U248" s="398"/>
      <c r="V248" s="400"/>
      <c r="W248" s="400"/>
      <c r="X248" s="399"/>
      <c r="Y248" s="398"/>
      <c r="Z248" s="398"/>
      <c r="AA248" s="398"/>
      <c r="AB248" s="398"/>
      <c r="AC248" s="398"/>
      <c r="AD248" s="399"/>
      <c r="AE248" s="399"/>
      <c r="AF248" s="398"/>
      <c r="AG248" s="407"/>
      <c r="AH248" s="407"/>
      <c r="AI248" s="407"/>
      <c r="AJ248" s="407"/>
      <c r="AK248" s="407"/>
      <c r="AL248" s="398"/>
      <c r="AM248" s="400"/>
      <c r="AN248" s="399"/>
      <c r="AO248" s="399"/>
      <c r="AP248" s="398"/>
      <c r="AQ248" s="398"/>
      <c r="AR248" s="398"/>
      <c r="AS248" s="398"/>
      <c r="AT248" s="398"/>
      <c r="AU248" s="398"/>
      <c r="AV248" s="398"/>
      <c r="AW248" s="398"/>
      <c r="AX248" s="397"/>
      <c r="AY248" s="397"/>
      <c r="AZ248" s="399"/>
      <c r="BA248" s="398"/>
      <c r="BB248" s="398"/>
      <c r="BC248" s="398"/>
      <c r="BD248" s="398"/>
      <c r="BE248" s="398"/>
      <c r="BF248" s="398"/>
      <c r="BG248" s="399"/>
      <c r="BH248" s="399"/>
      <c r="BI248" s="398"/>
      <c r="BJ248" s="398"/>
      <c r="BK248" s="398"/>
      <c r="BL248" s="398"/>
      <c r="BM248" s="398"/>
      <c r="BN248" s="398"/>
      <c r="BO248" s="398"/>
      <c r="BP248" s="398"/>
      <c r="BQ248" s="398"/>
      <c r="BR248" s="398"/>
      <c r="BS248" s="399"/>
      <c r="BT248" s="402"/>
      <c r="BU248" s="399"/>
      <c r="BV248" s="403"/>
      <c r="BW248" s="404"/>
      <c r="BX248" s="398"/>
      <c r="BY248" s="398"/>
      <c r="BZ248" s="398"/>
      <c r="CA248" s="399"/>
      <c r="CB248" s="405"/>
      <c r="CC248" s="406"/>
      <c r="CD248" s="406"/>
      <c r="CE248" s="398"/>
      <c r="CF248" s="406"/>
      <c r="CG248" s="406"/>
      <c r="CH248" s="406"/>
      <c r="CI248" s="406"/>
      <c r="CJ248" s="406"/>
      <c r="CK248" s="406"/>
      <c r="CL248" s="406"/>
      <c r="CM248" s="399"/>
    </row>
    <row r="249" spans="1:91" x14ac:dyDescent="0.25">
      <c r="A249" s="398"/>
      <c r="B249" s="399"/>
      <c r="C249" s="399"/>
      <c r="D249" s="398"/>
      <c r="E249" s="400"/>
      <c r="F249" s="401"/>
      <c r="G249" s="401"/>
      <c r="H249" s="401"/>
      <c r="I249" s="401"/>
      <c r="J249" s="398"/>
      <c r="K249" s="398"/>
      <c r="L249" s="398"/>
      <c r="Q249" s="398"/>
      <c r="R249" s="398"/>
      <c r="S249" s="398"/>
      <c r="T249" s="398"/>
      <c r="U249" s="398"/>
      <c r="V249" s="400"/>
      <c r="W249" s="400"/>
      <c r="X249" s="399"/>
      <c r="Y249" s="398"/>
      <c r="Z249" s="398"/>
      <c r="AA249" s="398"/>
      <c r="AB249" s="398"/>
      <c r="AC249" s="398"/>
      <c r="AD249" s="399"/>
      <c r="AE249" s="399"/>
      <c r="AF249" s="398"/>
      <c r="AG249" s="407"/>
      <c r="AH249" s="407"/>
      <c r="AI249" s="407"/>
      <c r="AJ249" s="407"/>
      <c r="AK249" s="407"/>
      <c r="AL249" s="398"/>
      <c r="AM249" s="400"/>
      <c r="AN249" s="399"/>
      <c r="AO249" s="399"/>
      <c r="AP249" s="398"/>
      <c r="AQ249" s="398"/>
      <c r="AR249" s="398"/>
      <c r="AS249" s="398"/>
      <c r="AT249" s="398"/>
      <c r="AU249" s="398"/>
      <c r="AV249" s="398"/>
      <c r="AW249" s="398"/>
      <c r="AX249" s="397"/>
      <c r="AY249" s="397"/>
      <c r="AZ249" s="399"/>
      <c r="BA249" s="398"/>
      <c r="BB249" s="398"/>
      <c r="BC249" s="398"/>
      <c r="BD249" s="398"/>
      <c r="BE249" s="398"/>
      <c r="BF249" s="398"/>
      <c r="BG249" s="399"/>
      <c r="BH249" s="399"/>
      <c r="BI249" s="398"/>
      <c r="BJ249" s="398"/>
      <c r="BK249" s="398"/>
      <c r="BL249" s="398"/>
      <c r="BM249" s="398"/>
      <c r="BN249" s="398"/>
      <c r="BO249" s="398"/>
      <c r="BP249" s="398"/>
      <c r="BQ249" s="398"/>
      <c r="BR249" s="398"/>
      <c r="BS249" s="399"/>
      <c r="BT249" s="402"/>
      <c r="BU249" s="399"/>
      <c r="BV249" s="403"/>
      <c r="BW249" s="404"/>
      <c r="BX249" s="398"/>
      <c r="BY249" s="398"/>
      <c r="BZ249" s="398"/>
      <c r="CA249" s="399"/>
      <c r="CB249" s="405"/>
      <c r="CC249" s="406"/>
      <c r="CD249" s="406"/>
      <c r="CE249" s="398"/>
      <c r="CF249" s="406"/>
      <c r="CG249" s="406"/>
      <c r="CH249" s="406"/>
      <c r="CI249" s="406"/>
      <c r="CJ249" s="406"/>
      <c r="CK249" s="406"/>
      <c r="CL249" s="406"/>
      <c r="CM249" s="399"/>
    </row>
    <row r="250" spans="1:91" x14ac:dyDescent="0.25">
      <c r="A250" s="398"/>
      <c r="B250" s="399"/>
      <c r="C250" s="399"/>
      <c r="D250" s="398"/>
      <c r="E250" s="400"/>
      <c r="F250" s="401"/>
      <c r="G250" s="401"/>
      <c r="H250" s="401"/>
      <c r="I250" s="401"/>
      <c r="J250" s="398"/>
      <c r="K250" s="398"/>
      <c r="L250" s="398"/>
      <c r="Q250" s="398"/>
      <c r="R250" s="398"/>
      <c r="S250" s="398"/>
      <c r="T250" s="398"/>
      <c r="U250" s="398"/>
      <c r="V250" s="400"/>
      <c r="W250" s="400"/>
      <c r="X250" s="399"/>
      <c r="Y250" s="398"/>
      <c r="Z250" s="398"/>
      <c r="AA250" s="398"/>
      <c r="AB250" s="398"/>
      <c r="AC250" s="398"/>
      <c r="AD250" s="399"/>
      <c r="AE250" s="399"/>
      <c r="AF250" s="398"/>
      <c r="AG250" s="407"/>
      <c r="AH250" s="407"/>
      <c r="AI250" s="407"/>
      <c r="AJ250" s="407"/>
      <c r="AK250" s="407"/>
      <c r="AL250" s="398"/>
      <c r="AM250" s="400"/>
      <c r="AN250" s="399"/>
      <c r="AO250" s="399"/>
      <c r="AP250" s="398"/>
      <c r="AQ250" s="398"/>
      <c r="AR250" s="398"/>
      <c r="AS250" s="398"/>
      <c r="AT250" s="398"/>
      <c r="AU250" s="398"/>
      <c r="AV250" s="398"/>
      <c r="AW250" s="398"/>
      <c r="AX250" s="397"/>
      <c r="AY250" s="397"/>
      <c r="AZ250" s="399"/>
      <c r="BA250" s="398"/>
      <c r="BB250" s="398"/>
      <c r="BC250" s="398"/>
      <c r="BD250" s="398"/>
      <c r="BE250" s="398"/>
      <c r="BF250" s="398"/>
      <c r="BG250" s="399"/>
      <c r="BH250" s="399"/>
      <c r="BI250" s="398"/>
      <c r="BJ250" s="398"/>
      <c r="BK250" s="398"/>
      <c r="BL250" s="398"/>
      <c r="BM250" s="398"/>
      <c r="BN250" s="398"/>
      <c r="BO250" s="398"/>
      <c r="BP250" s="398"/>
      <c r="BQ250" s="398"/>
      <c r="BR250" s="398"/>
      <c r="BS250" s="399"/>
      <c r="BT250" s="402"/>
      <c r="BU250" s="399"/>
      <c r="BV250" s="403"/>
      <c r="BW250" s="404"/>
      <c r="BX250" s="398"/>
      <c r="BY250" s="398"/>
      <c r="BZ250" s="398"/>
      <c r="CA250" s="399"/>
      <c r="CB250" s="405"/>
      <c r="CC250" s="406"/>
      <c r="CD250" s="406"/>
      <c r="CE250" s="398"/>
      <c r="CF250" s="406"/>
      <c r="CG250" s="406"/>
      <c r="CH250" s="406"/>
      <c r="CI250" s="406"/>
      <c r="CJ250" s="406"/>
      <c r="CK250" s="406"/>
      <c r="CL250" s="406"/>
      <c r="CM250" s="399"/>
    </row>
    <row r="251" spans="1:91" x14ac:dyDescent="0.25">
      <c r="A251" s="398"/>
      <c r="B251" s="399"/>
      <c r="C251" s="399"/>
      <c r="D251" s="398"/>
      <c r="E251" s="400"/>
      <c r="F251" s="401"/>
      <c r="G251" s="401"/>
      <c r="H251" s="401"/>
      <c r="I251" s="401"/>
      <c r="J251" s="398"/>
      <c r="K251" s="398"/>
      <c r="L251" s="398"/>
      <c r="Q251" s="398"/>
      <c r="R251" s="398"/>
      <c r="S251" s="398"/>
      <c r="T251" s="398"/>
      <c r="U251" s="398"/>
      <c r="V251" s="400"/>
      <c r="W251" s="400"/>
      <c r="X251" s="399"/>
      <c r="Y251" s="398"/>
      <c r="Z251" s="398"/>
      <c r="AA251" s="398"/>
      <c r="AB251" s="398"/>
      <c r="AC251" s="398"/>
      <c r="AD251" s="399"/>
      <c r="AE251" s="399"/>
      <c r="AF251" s="398"/>
      <c r="AG251" s="407"/>
      <c r="AH251" s="407"/>
      <c r="AI251" s="407"/>
      <c r="AJ251" s="407"/>
      <c r="AK251" s="407"/>
      <c r="AL251" s="398"/>
      <c r="AM251" s="400"/>
      <c r="AN251" s="399"/>
      <c r="AO251" s="399"/>
      <c r="AP251" s="398"/>
      <c r="AQ251" s="398"/>
      <c r="AR251" s="398"/>
      <c r="AS251" s="398"/>
      <c r="AT251" s="398"/>
      <c r="AU251" s="398"/>
      <c r="AV251" s="398"/>
      <c r="AW251" s="398"/>
      <c r="AX251" s="397"/>
      <c r="AY251" s="397"/>
      <c r="AZ251" s="399"/>
      <c r="BA251" s="398"/>
      <c r="BB251" s="398"/>
      <c r="BC251" s="398"/>
      <c r="BD251" s="398"/>
      <c r="BE251" s="398"/>
      <c r="BF251" s="398"/>
      <c r="BG251" s="399"/>
      <c r="BH251" s="399"/>
      <c r="BI251" s="398"/>
      <c r="BJ251" s="398"/>
      <c r="BK251" s="398"/>
      <c r="BL251" s="398"/>
      <c r="BM251" s="398"/>
      <c r="BN251" s="398"/>
      <c r="BO251" s="398"/>
      <c r="BP251" s="398"/>
      <c r="BQ251" s="398"/>
      <c r="BR251" s="398"/>
      <c r="BS251" s="399"/>
      <c r="BT251" s="402"/>
      <c r="BU251" s="399"/>
      <c r="BV251" s="403"/>
      <c r="BW251" s="404"/>
      <c r="BX251" s="398"/>
      <c r="BY251" s="398"/>
      <c r="BZ251" s="398"/>
      <c r="CA251" s="399"/>
      <c r="CB251" s="405"/>
      <c r="CC251" s="406"/>
      <c r="CD251" s="406"/>
      <c r="CE251" s="398"/>
      <c r="CF251" s="406"/>
      <c r="CG251" s="406"/>
      <c r="CH251" s="406"/>
      <c r="CI251" s="406"/>
      <c r="CJ251" s="406"/>
      <c r="CK251" s="406"/>
      <c r="CL251" s="406"/>
      <c r="CM251" s="399"/>
    </row>
    <row r="252" spans="1:91" x14ac:dyDescent="0.25">
      <c r="A252" s="398"/>
      <c r="B252" s="399"/>
      <c r="C252" s="399"/>
      <c r="D252" s="398"/>
      <c r="E252" s="400"/>
      <c r="F252" s="401"/>
      <c r="G252" s="401"/>
      <c r="H252" s="401"/>
      <c r="I252" s="401"/>
      <c r="J252" s="398"/>
      <c r="K252" s="398"/>
      <c r="L252" s="398"/>
      <c r="Q252" s="398"/>
      <c r="R252" s="398"/>
      <c r="S252" s="398"/>
      <c r="T252" s="398"/>
      <c r="U252" s="398"/>
      <c r="V252" s="400"/>
      <c r="W252" s="400"/>
      <c r="X252" s="399"/>
      <c r="Y252" s="398"/>
      <c r="Z252" s="398"/>
      <c r="AA252" s="398"/>
      <c r="AB252" s="398"/>
      <c r="AC252" s="398"/>
      <c r="AD252" s="399"/>
      <c r="AE252" s="399"/>
      <c r="AF252" s="398"/>
      <c r="AG252" s="407"/>
      <c r="AH252" s="407"/>
      <c r="AI252" s="407"/>
      <c r="AJ252" s="407"/>
      <c r="AK252" s="407"/>
      <c r="AL252" s="398"/>
      <c r="AM252" s="400"/>
      <c r="AN252" s="399"/>
      <c r="AO252" s="399"/>
      <c r="AP252" s="398"/>
      <c r="AQ252" s="398"/>
      <c r="AR252" s="398"/>
      <c r="AS252" s="398"/>
      <c r="AT252" s="398"/>
      <c r="AU252" s="398"/>
      <c r="AV252" s="398"/>
      <c r="AW252" s="398"/>
      <c r="AX252" s="397"/>
      <c r="AY252" s="397"/>
      <c r="AZ252" s="399"/>
      <c r="BA252" s="398"/>
      <c r="BB252" s="398"/>
      <c r="BC252" s="398"/>
      <c r="BD252" s="398"/>
      <c r="BE252" s="398"/>
      <c r="BF252" s="398"/>
      <c r="BG252" s="399"/>
      <c r="BH252" s="399"/>
      <c r="BI252" s="398"/>
      <c r="BJ252" s="398"/>
      <c r="BK252" s="398"/>
      <c r="BL252" s="398"/>
      <c r="BM252" s="398"/>
      <c r="BN252" s="398"/>
      <c r="BO252" s="398"/>
      <c r="BP252" s="398"/>
      <c r="BQ252" s="398"/>
      <c r="BR252" s="398"/>
      <c r="BS252" s="399"/>
      <c r="BT252" s="402"/>
      <c r="BU252" s="399"/>
      <c r="BV252" s="403"/>
      <c r="BW252" s="404"/>
      <c r="BX252" s="398"/>
      <c r="BY252" s="398"/>
      <c r="BZ252" s="398"/>
      <c r="CA252" s="399"/>
      <c r="CB252" s="405"/>
      <c r="CC252" s="406"/>
      <c r="CD252" s="406"/>
      <c r="CE252" s="398"/>
      <c r="CF252" s="406"/>
      <c r="CG252" s="406"/>
      <c r="CH252" s="406"/>
      <c r="CI252" s="406"/>
      <c r="CJ252" s="406"/>
      <c r="CK252" s="406"/>
      <c r="CL252" s="406"/>
      <c r="CM252" s="399"/>
    </row>
    <row r="253" spans="1:91" x14ac:dyDescent="0.25">
      <c r="A253" s="398"/>
      <c r="B253" s="399"/>
      <c r="C253" s="399"/>
      <c r="D253" s="398"/>
      <c r="E253" s="400"/>
      <c r="F253" s="401"/>
      <c r="G253" s="401"/>
      <c r="H253" s="401"/>
      <c r="I253" s="401"/>
      <c r="J253" s="398"/>
      <c r="K253" s="398"/>
      <c r="L253" s="398"/>
      <c r="Q253" s="398"/>
      <c r="R253" s="398"/>
      <c r="S253" s="398"/>
      <c r="T253" s="398"/>
      <c r="U253" s="398"/>
      <c r="V253" s="400"/>
      <c r="W253" s="400"/>
      <c r="X253" s="399"/>
      <c r="Y253" s="398"/>
      <c r="Z253" s="398"/>
      <c r="AA253" s="398"/>
      <c r="AB253" s="398"/>
      <c r="AC253" s="398"/>
      <c r="AD253" s="399"/>
      <c r="AE253" s="399"/>
      <c r="AF253" s="398"/>
      <c r="AG253" s="407"/>
      <c r="AH253" s="407"/>
      <c r="AI253" s="407"/>
      <c r="AJ253" s="407"/>
      <c r="AK253" s="407"/>
      <c r="AL253" s="398"/>
      <c r="AM253" s="400"/>
      <c r="AN253" s="399"/>
      <c r="AO253" s="399"/>
      <c r="AP253" s="398"/>
      <c r="AQ253" s="398"/>
      <c r="AR253" s="398"/>
      <c r="AS253" s="398"/>
      <c r="AT253" s="398"/>
      <c r="AU253" s="398"/>
      <c r="AV253" s="398"/>
      <c r="AW253" s="398"/>
      <c r="AX253" s="397"/>
      <c r="AY253" s="397"/>
      <c r="AZ253" s="399"/>
      <c r="BA253" s="398"/>
      <c r="BB253" s="398"/>
      <c r="BC253" s="398"/>
      <c r="BD253" s="398"/>
      <c r="BE253" s="398"/>
      <c r="BF253" s="398"/>
      <c r="BG253" s="399"/>
      <c r="BH253" s="399"/>
      <c r="BI253" s="398"/>
      <c r="BJ253" s="398"/>
      <c r="BK253" s="398"/>
      <c r="BL253" s="398"/>
      <c r="BM253" s="398"/>
      <c r="BN253" s="398"/>
      <c r="BO253" s="398"/>
      <c r="BP253" s="398"/>
      <c r="BQ253" s="398"/>
      <c r="BR253" s="398"/>
      <c r="BS253" s="399"/>
      <c r="BT253" s="402"/>
      <c r="BU253" s="399"/>
      <c r="BV253" s="403"/>
      <c r="BW253" s="404"/>
      <c r="BX253" s="398"/>
      <c r="BY253" s="398"/>
      <c r="BZ253" s="398"/>
      <c r="CA253" s="399"/>
      <c r="CB253" s="405"/>
      <c r="CC253" s="406"/>
      <c r="CD253" s="406"/>
      <c r="CE253" s="398"/>
      <c r="CF253" s="406"/>
      <c r="CG253" s="406"/>
      <c r="CH253" s="406"/>
      <c r="CI253" s="406"/>
      <c r="CJ253" s="406"/>
      <c r="CK253" s="406"/>
      <c r="CL253" s="406"/>
      <c r="CM253" s="399"/>
    </row>
    <row r="254" spans="1:91" x14ac:dyDescent="0.25">
      <c r="A254" s="398"/>
      <c r="B254" s="399"/>
      <c r="C254" s="399"/>
      <c r="D254" s="398"/>
      <c r="E254" s="400"/>
      <c r="F254" s="401"/>
      <c r="G254" s="401"/>
      <c r="H254" s="401"/>
      <c r="I254" s="401"/>
      <c r="J254" s="398"/>
      <c r="K254" s="398"/>
      <c r="L254" s="398"/>
      <c r="Q254" s="398"/>
      <c r="R254" s="398"/>
      <c r="S254" s="398"/>
      <c r="T254" s="398"/>
      <c r="U254" s="398"/>
      <c r="V254" s="400"/>
      <c r="W254" s="400"/>
      <c r="X254" s="399"/>
      <c r="Y254" s="398"/>
      <c r="Z254" s="398"/>
      <c r="AA254" s="398"/>
      <c r="AB254" s="398"/>
      <c r="AC254" s="398"/>
      <c r="AD254" s="399"/>
      <c r="AE254" s="399"/>
      <c r="AF254" s="398"/>
      <c r="AG254" s="407"/>
      <c r="AH254" s="407"/>
      <c r="AI254" s="407"/>
      <c r="AJ254" s="407"/>
      <c r="AK254" s="407"/>
      <c r="AL254" s="398"/>
      <c r="AM254" s="400"/>
      <c r="AN254" s="399"/>
      <c r="AO254" s="399"/>
      <c r="AP254" s="398"/>
      <c r="AQ254" s="398"/>
      <c r="AR254" s="398"/>
      <c r="AS254" s="398"/>
      <c r="AT254" s="398"/>
      <c r="AU254" s="398"/>
      <c r="AV254" s="398"/>
      <c r="AW254" s="398"/>
      <c r="AX254" s="397"/>
      <c r="AY254" s="397"/>
      <c r="AZ254" s="399"/>
      <c r="BA254" s="398"/>
      <c r="BB254" s="398"/>
      <c r="BC254" s="398"/>
      <c r="BD254" s="398"/>
      <c r="BE254" s="398"/>
      <c r="BF254" s="398"/>
      <c r="BG254" s="399"/>
      <c r="BH254" s="399"/>
      <c r="BI254" s="398"/>
      <c r="BJ254" s="398"/>
      <c r="BK254" s="398"/>
      <c r="BL254" s="398"/>
      <c r="BM254" s="398"/>
      <c r="BN254" s="398"/>
      <c r="BO254" s="398"/>
      <c r="BP254" s="398"/>
      <c r="BQ254" s="398"/>
      <c r="BR254" s="398"/>
      <c r="BS254" s="399"/>
      <c r="BT254" s="402"/>
      <c r="BU254" s="399"/>
      <c r="BV254" s="403"/>
      <c r="BW254" s="404"/>
      <c r="BX254" s="398"/>
      <c r="BY254" s="398"/>
      <c r="BZ254" s="398"/>
      <c r="CA254" s="399"/>
      <c r="CB254" s="405"/>
      <c r="CC254" s="406"/>
      <c r="CD254" s="406"/>
      <c r="CE254" s="398"/>
      <c r="CF254" s="406"/>
      <c r="CG254" s="406"/>
      <c r="CH254" s="406"/>
      <c r="CI254" s="406"/>
      <c r="CJ254" s="406"/>
      <c r="CK254" s="406"/>
      <c r="CL254" s="406"/>
      <c r="CM254" s="399"/>
    </row>
    <row r="255" spans="1:91" x14ac:dyDescent="0.25">
      <c r="A255" s="398"/>
      <c r="B255" s="399"/>
      <c r="C255" s="399"/>
      <c r="D255" s="398"/>
      <c r="E255" s="400"/>
      <c r="F255" s="401"/>
      <c r="G255" s="401"/>
      <c r="H255" s="401"/>
      <c r="I255" s="401"/>
      <c r="J255" s="398"/>
      <c r="K255" s="398"/>
      <c r="L255" s="398"/>
      <c r="Q255" s="398"/>
      <c r="R255" s="398"/>
      <c r="S255" s="398"/>
      <c r="T255" s="398"/>
      <c r="U255" s="398"/>
      <c r="V255" s="400"/>
      <c r="W255" s="400"/>
      <c r="X255" s="399"/>
      <c r="Y255" s="398"/>
      <c r="Z255" s="398"/>
      <c r="AA255" s="398"/>
      <c r="AB255" s="398"/>
      <c r="AC255" s="398"/>
      <c r="AD255" s="399"/>
      <c r="AE255" s="399"/>
      <c r="AF255" s="398"/>
      <c r="AG255" s="407"/>
      <c r="AH255" s="407"/>
      <c r="AI255" s="407"/>
      <c r="AJ255" s="407"/>
      <c r="AK255" s="407"/>
      <c r="AL255" s="398"/>
      <c r="AM255" s="400"/>
      <c r="AN255" s="399"/>
      <c r="AO255" s="399"/>
      <c r="AP255" s="398"/>
      <c r="AQ255" s="398"/>
      <c r="AR255" s="398"/>
      <c r="AS255" s="398"/>
      <c r="AT255" s="398"/>
      <c r="AU255" s="398"/>
      <c r="AV255" s="398"/>
      <c r="AW255" s="398"/>
      <c r="AX255" s="397"/>
      <c r="AY255" s="397"/>
      <c r="AZ255" s="399"/>
      <c r="BA255" s="398"/>
      <c r="BB255" s="398"/>
      <c r="BC255" s="398"/>
      <c r="BD255" s="398"/>
      <c r="BE255" s="398"/>
      <c r="BF255" s="398"/>
      <c r="BG255" s="399"/>
      <c r="BH255" s="399"/>
      <c r="BI255" s="398"/>
      <c r="BJ255" s="398"/>
      <c r="BK255" s="398"/>
      <c r="BL255" s="398"/>
      <c r="BM255" s="398"/>
      <c r="BN255" s="398"/>
      <c r="BO255" s="398"/>
      <c r="BP255" s="398"/>
      <c r="BQ255" s="398"/>
      <c r="BR255" s="398"/>
      <c r="BS255" s="399"/>
      <c r="BT255" s="402"/>
      <c r="BU255" s="399"/>
      <c r="BV255" s="403"/>
      <c r="BW255" s="404"/>
      <c r="BX255" s="398"/>
      <c r="BY255" s="398"/>
      <c r="BZ255" s="398"/>
      <c r="CA255" s="399"/>
      <c r="CB255" s="405"/>
      <c r="CC255" s="406"/>
      <c r="CD255" s="406"/>
      <c r="CE255" s="398"/>
      <c r="CF255" s="406"/>
      <c r="CG255" s="406"/>
      <c r="CH255" s="406"/>
      <c r="CI255" s="406"/>
      <c r="CJ255" s="406"/>
      <c r="CK255" s="406"/>
      <c r="CL255" s="406"/>
      <c r="CM255" s="399"/>
    </row>
    <row r="256" spans="1:91" x14ac:dyDescent="0.25">
      <c r="A256" s="398"/>
      <c r="B256" s="399"/>
      <c r="C256" s="399"/>
      <c r="D256" s="398"/>
      <c r="E256" s="400"/>
      <c r="F256" s="401"/>
      <c r="G256" s="401"/>
      <c r="H256" s="401"/>
      <c r="I256" s="401"/>
      <c r="J256" s="398"/>
      <c r="K256" s="398"/>
      <c r="L256" s="398"/>
      <c r="Q256" s="398"/>
      <c r="R256" s="398"/>
      <c r="S256" s="398"/>
      <c r="T256" s="398"/>
      <c r="U256" s="398"/>
      <c r="V256" s="400"/>
      <c r="W256" s="400"/>
      <c r="X256" s="399"/>
      <c r="Y256" s="398"/>
      <c r="Z256" s="398"/>
      <c r="AA256" s="398"/>
      <c r="AB256" s="398"/>
      <c r="AC256" s="398"/>
      <c r="AD256" s="399"/>
      <c r="AE256" s="399"/>
      <c r="AF256" s="398"/>
      <c r="AG256" s="407"/>
      <c r="AH256" s="407"/>
      <c r="AI256" s="407"/>
      <c r="AJ256" s="407"/>
      <c r="AK256" s="407"/>
      <c r="AL256" s="398"/>
      <c r="AM256" s="400"/>
      <c r="AN256" s="399"/>
      <c r="AO256" s="399"/>
      <c r="AP256" s="398"/>
      <c r="AQ256" s="398"/>
      <c r="AR256" s="398"/>
      <c r="AS256" s="398"/>
      <c r="AT256" s="398"/>
      <c r="AU256" s="398"/>
      <c r="AV256" s="398"/>
      <c r="AW256" s="398"/>
      <c r="AX256" s="397"/>
      <c r="AY256" s="397"/>
      <c r="AZ256" s="399"/>
      <c r="BA256" s="398"/>
      <c r="BB256" s="398"/>
      <c r="BC256" s="398"/>
      <c r="BD256" s="398"/>
      <c r="BE256" s="398"/>
      <c r="BF256" s="398"/>
      <c r="BG256" s="399"/>
      <c r="BH256" s="399"/>
      <c r="BI256" s="398"/>
      <c r="BJ256" s="398"/>
      <c r="BK256" s="398"/>
      <c r="BL256" s="398"/>
      <c r="BM256" s="398"/>
      <c r="BN256" s="398"/>
      <c r="BO256" s="398"/>
      <c r="BP256" s="398"/>
      <c r="BQ256" s="398"/>
      <c r="BR256" s="398"/>
      <c r="BS256" s="399"/>
      <c r="BT256" s="402"/>
      <c r="BU256" s="399"/>
      <c r="BV256" s="403"/>
      <c r="BW256" s="404"/>
      <c r="BX256" s="398"/>
      <c r="BY256" s="398"/>
      <c r="BZ256" s="398"/>
      <c r="CA256" s="399"/>
      <c r="CB256" s="405"/>
      <c r="CC256" s="406"/>
      <c r="CD256" s="406"/>
      <c r="CE256" s="398"/>
      <c r="CF256" s="406"/>
      <c r="CG256" s="406"/>
      <c r="CH256" s="406"/>
      <c r="CI256" s="406"/>
      <c r="CJ256" s="406"/>
      <c r="CK256" s="406"/>
      <c r="CL256" s="406"/>
      <c r="CM256" s="399"/>
    </row>
    <row r="257" spans="1:91" x14ac:dyDescent="0.25">
      <c r="A257" s="398"/>
      <c r="B257" s="399"/>
      <c r="C257" s="399"/>
      <c r="D257" s="398"/>
      <c r="E257" s="400"/>
      <c r="F257" s="401"/>
      <c r="G257" s="401"/>
      <c r="H257" s="401"/>
      <c r="I257" s="401"/>
      <c r="J257" s="398"/>
      <c r="K257" s="398"/>
      <c r="L257" s="398"/>
      <c r="Q257" s="398"/>
      <c r="R257" s="398"/>
      <c r="S257" s="398"/>
      <c r="T257" s="398"/>
      <c r="U257" s="398"/>
      <c r="V257" s="400"/>
      <c r="W257" s="400"/>
      <c r="X257" s="399"/>
      <c r="Y257" s="398"/>
      <c r="Z257" s="398"/>
      <c r="AA257" s="398"/>
      <c r="AB257" s="398"/>
      <c r="AC257" s="398"/>
      <c r="AD257" s="399"/>
      <c r="AE257" s="399"/>
      <c r="AF257" s="398"/>
      <c r="AG257" s="407"/>
      <c r="AH257" s="407"/>
      <c r="AI257" s="407"/>
      <c r="AJ257" s="407"/>
      <c r="AK257" s="407"/>
      <c r="AL257" s="398"/>
      <c r="AM257" s="400"/>
      <c r="AN257" s="399"/>
      <c r="AO257" s="399"/>
      <c r="AP257" s="398"/>
      <c r="AQ257" s="398"/>
      <c r="AR257" s="398"/>
      <c r="AS257" s="398"/>
      <c r="AT257" s="398"/>
      <c r="AU257" s="398"/>
      <c r="AV257" s="398"/>
      <c r="AW257" s="398"/>
      <c r="AX257" s="397"/>
      <c r="AY257" s="397"/>
      <c r="AZ257" s="399"/>
      <c r="BA257" s="398"/>
      <c r="BB257" s="398"/>
      <c r="BC257" s="398"/>
      <c r="BD257" s="398"/>
      <c r="BE257" s="398"/>
      <c r="BF257" s="398"/>
      <c r="BG257" s="399"/>
      <c r="BH257" s="399"/>
      <c r="BI257" s="398"/>
      <c r="BJ257" s="398"/>
      <c r="BK257" s="398"/>
      <c r="BL257" s="398"/>
      <c r="BM257" s="398"/>
      <c r="BN257" s="398"/>
      <c r="BO257" s="398"/>
      <c r="BP257" s="398"/>
      <c r="BQ257" s="398"/>
      <c r="BR257" s="398"/>
      <c r="BS257" s="399"/>
      <c r="BT257" s="402"/>
      <c r="BU257" s="399"/>
      <c r="BV257" s="403"/>
      <c r="BW257" s="404"/>
      <c r="BX257" s="398"/>
      <c r="BY257" s="398"/>
      <c r="BZ257" s="398"/>
      <c r="CA257" s="399"/>
      <c r="CB257" s="405"/>
      <c r="CC257" s="406"/>
      <c r="CD257" s="406"/>
      <c r="CE257" s="398"/>
      <c r="CF257" s="406"/>
      <c r="CG257" s="406"/>
      <c r="CH257" s="406"/>
      <c r="CI257" s="406"/>
      <c r="CJ257" s="406"/>
      <c r="CK257" s="406"/>
      <c r="CL257" s="406"/>
      <c r="CM257" s="399"/>
    </row>
    <row r="258" spans="1:91" x14ac:dyDescent="0.25">
      <c r="A258" s="398"/>
      <c r="B258" s="399"/>
      <c r="C258" s="399"/>
      <c r="D258" s="398"/>
      <c r="E258" s="400"/>
      <c r="F258" s="401"/>
      <c r="G258" s="401"/>
      <c r="H258" s="401"/>
      <c r="I258" s="401"/>
      <c r="J258" s="398"/>
      <c r="K258" s="398"/>
      <c r="L258" s="398"/>
      <c r="Q258" s="398"/>
      <c r="R258" s="398"/>
      <c r="S258" s="398"/>
      <c r="T258" s="398"/>
      <c r="U258" s="398"/>
      <c r="V258" s="400"/>
      <c r="W258" s="400"/>
      <c r="X258" s="399"/>
      <c r="Y258" s="398"/>
      <c r="Z258" s="398"/>
      <c r="AA258" s="398"/>
      <c r="AB258" s="398"/>
      <c r="AC258" s="398"/>
      <c r="AD258" s="399"/>
      <c r="AE258" s="399"/>
      <c r="AF258" s="398"/>
      <c r="AG258" s="407"/>
      <c r="AH258" s="407"/>
      <c r="AI258" s="407"/>
      <c r="AJ258" s="407"/>
      <c r="AK258" s="407"/>
      <c r="AL258" s="398"/>
      <c r="AM258" s="400"/>
      <c r="AN258" s="399"/>
      <c r="AO258" s="399"/>
      <c r="AP258" s="398"/>
      <c r="AQ258" s="398"/>
      <c r="AR258" s="398"/>
      <c r="AS258" s="398"/>
      <c r="AT258" s="398"/>
      <c r="AU258" s="398"/>
      <c r="AV258" s="398"/>
      <c r="AW258" s="398"/>
      <c r="AX258" s="397"/>
      <c r="AY258" s="397"/>
      <c r="AZ258" s="399"/>
      <c r="BA258" s="398"/>
      <c r="BB258" s="398"/>
      <c r="BC258" s="398"/>
      <c r="BD258" s="398"/>
      <c r="BE258" s="398"/>
      <c r="BF258" s="398"/>
      <c r="BG258" s="399"/>
      <c r="BH258" s="399"/>
      <c r="BI258" s="398"/>
      <c r="BJ258" s="398"/>
      <c r="BK258" s="398"/>
      <c r="BL258" s="398"/>
      <c r="BM258" s="398"/>
      <c r="BN258" s="398"/>
      <c r="BO258" s="398"/>
      <c r="BP258" s="398"/>
      <c r="BQ258" s="398"/>
      <c r="BR258" s="398"/>
      <c r="BS258" s="399"/>
      <c r="BT258" s="402"/>
      <c r="BU258" s="399"/>
      <c r="BV258" s="403"/>
      <c r="BW258" s="404"/>
      <c r="BX258" s="398"/>
      <c r="BY258" s="398"/>
      <c r="BZ258" s="398"/>
      <c r="CA258" s="399"/>
      <c r="CB258" s="405"/>
      <c r="CC258" s="406"/>
      <c r="CD258" s="406"/>
      <c r="CE258" s="398"/>
      <c r="CF258" s="406"/>
      <c r="CG258" s="406"/>
      <c r="CH258" s="406"/>
      <c r="CI258" s="406"/>
      <c r="CJ258" s="406"/>
      <c r="CK258" s="406"/>
      <c r="CL258" s="406"/>
      <c r="CM258" s="399"/>
    </row>
    <row r="259" spans="1:91" x14ac:dyDescent="0.25">
      <c r="A259" s="398"/>
      <c r="B259" s="399"/>
      <c r="C259" s="399"/>
      <c r="D259" s="398"/>
      <c r="E259" s="400"/>
      <c r="F259" s="401"/>
      <c r="G259" s="401"/>
      <c r="H259" s="401"/>
      <c r="I259" s="401"/>
      <c r="J259" s="398"/>
      <c r="K259" s="398"/>
      <c r="L259" s="398"/>
      <c r="Q259" s="398"/>
      <c r="R259" s="398"/>
      <c r="S259" s="398"/>
      <c r="T259" s="398"/>
      <c r="U259" s="398"/>
      <c r="V259" s="400"/>
      <c r="W259" s="400"/>
      <c r="X259" s="399"/>
      <c r="Y259" s="398"/>
      <c r="Z259" s="398"/>
      <c r="AA259" s="398"/>
      <c r="AB259" s="398"/>
      <c r="AC259" s="398"/>
      <c r="AD259" s="399"/>
      <c r="AE259" s="399"/>
      <c r="AF259" s="398"/>
      <c r="AG259" s="407"/>
      <c r="AH259" s="407"/>
      <c r="AI259" s="407"/>
      <c r="AJ259" s="407"/>
      <c r="AK259" s="407"/>
      <c r="AL259" s="398"/>
      <c r="AM259" s="400"/>
      <c r="AN259" s="399"/>
      <c r="AO259" s="399"/>
      <c r="AP259" s="398"/>
      <c r="AQ259" s="398"/>
      <c r="AR259" s="398"/>
      <c r="AS259" s="398"/>
      <c r="AT259" s="398"/>
      <c r="AU259" s="398"/>
      <c r="AV259" s="398"/>
      <c r="AW259" s="398"/>
      <c r="AX259" s="397"/>
      <c r="AY259" s="397"/>
      <c r="AZ259" s="399"/>
      <c r="BA259" s="398"/>
      <c r="BB259" s="398"/>
      <c r="BC259" s="398"/>
      <c r="BD259" s="398"/>
      <c r="BE259" s="398"/>
      <c r="BF259" s="398"/>
      <c r="BG259" s="399"/>
      <c r="BH259" s="399"/>
      <c r="BI259" s="398"/>
      <c r="BJ259" s="398"/>
      <c r="BK259" s="398"/>
      <c r="BL259" s="398"/>
      <c r="BM259" s="398"/>
      <c r="BN259" s="398"/>
      <c r="BO259" s="398"/>
      <c r="BP259" s="398"/>
      <c r="BQ259" s="398"/>
      <c r="BR259" s="398"/>
      <c r="BS259" s="399"/>
      <c r="BT259" s="402"/>
      <c r="BU259" s="399"/>
      <c r="BV259" s="403"/>
      <c r="BW259" s="404"/>
      <c r="BX259" s="398"/>
      <c r="BY259" s="398"/>
      <c r="BZ259" s="398"/>
      <c r="CA259" s="399"/>
      <c r="CB259" s="405"/>
      <c r="CC259" s="406"/>
      <c r="CD259" s="406"/>
      <c r="CE259" s="398"/>
      <c r="CF259" s="406"/>
      <c r="CG259" s="406"/>
      <c r="CH259" s="406"/>
      <c r="CI259" s="406"/>
      <c r="CJ259" s="406"/>
      <c r="CK259" s="406"/>
      <c r="CL259" s="406"/>
      <c r="CM259" s="399"/>
    </row>
    <row r="260" spans="1:91" x14ac:dyDescent="0.25">
      <c r="A260" s="398"/>
      <c r="B260" s="399"/>
      <c r="C260" s="399"/>
      <c r="D260" s="398"/>
      <c r="E260" s="400"/>
      <c r="F260" s="401"/>
      <c r="G260" s="401"/>
      <c r="H260" s="401"/>
      <c r="I260" s="401"/>
      <c r="J260" s="398"/>
      <c r="K260" s="398"/>
      <c r="L260" s="398"/>
      <c r="Q260" s="398"/>
      <c r="R260" s="398"/>
      <c r="S260" s="398"/>
      <c r="T260" s="398"/>
      <c r="U260" s="398"/>
      <c r="V260" s="400"/>
      <c r="W260" s="400"/>
      <c r="X260" s="399"/>
      <c r="Y260" s="398"/>
      <c r="Z260" s="398"/>
      <c r="AA260" s="398"/>
      <c r="AB260" s="398"/>
      <c r="AC260" s="398"/>
      <c r="AD260" s="399"/>
      <c r="AE260" s="399"/>
      <c r="AF260" s="398"/>
      <c r="AG260" s="407"/>
      <c r="AH260" s="407"/>
      <c r="AI260" s="407"/>
      <c r="AJ260" s="407"/>
      <c r="AK260" s="407"/>
      <c r="AL260" s="398"/>
      <c r="AM260" s="400"/>
      <c r="AN260" s="399"/>
      <c r="AO260" s="399"/>
      <c r="AP260" s="398"/>
      <c r="AQ260" s="398"/>
      <c r="AR260" s="398"/>
      <c r="AS260" s="398"/>
      <c r="AT260" s="398"/>
      <c r="AU260" s="398"/>
      <c r="AV260" s="398"/>
      <c r="AW260" s="398"/>
      <c r="AX260" s="397"/>
      <c r="AY260" s="397"/>
      <c r="AZ260" s="399"/>
      <c r="BA260" s="398"/>
      <c r="BB260" s="398"/>
      <c r="BC260" s="398"/>
      <c r="BD260" s="398"/>
      <c r="BE260" s="398"/>
      <c r="BF260" s="398"/>
      <c r="BG260" s="399"/>
      <c r="BH260" s="399"/>
      <c r="BI260" s="398"/>
      <c r="BJ260" s="398"/>
      <c r="BK260" s="398"/>
      <c r="BL260" s="398"/>
      <c r="BM260" s="398"/>
      <c r="BN260" s="398"/>
      <c r="BO260" s="398"/>
      <c r="BP260" s="398"/>
      <c r="BQ260" s="398"/>
      <c r="BR260" s="398"/>
      <c r="BS260" s="399"/>
      <c r="BT260" s="402"/>
      <c r="BU260" s="399"/>
      <c r="BV260" s="403"/>
      <c r="BW260" s="404"/>
      <c r="BX260" s="398"/>
      <c r="BY260" s="398"/>
      <c r="BZ260" s="398"/>
      <c r="CA260" s="399"/>
      <c r="CB260" s="405"/>
      <c r="CC260" s="406"/>
      <c r="CD260" s="406"/>
      <c r="CE260" s="398"/>
      <c r="CF260" s="406"/>
      <c r="CG260" s="406"/>
      <c r="CH260" s="406"/>
      <c r="CI260" s="406"/>
      <c r="CJ260" s="406"/>
      <c r="CK260" s="406"/>
      <c r="CL260" s="406"/>
      <c r="CM260" s="399"/>
    </row>
    <row r="261" spans="1:91" x14ac:dyDescent="0.25">
      <c r="A261" s="398"/>
      <c r="B261" s="399"/>
      <c r="C261" s="399"/>
      <c r="D261" s="398"/>
      <c r="E261" s="400"/>
      <c r="F261" s="401"/>
      <c r="G261" s="401"/>
      <c r="H261" s="401"/>
      <c r="I261" s="401"/>
      <c r="J261" s="398"/>
      <c r="K261" s="398"/>
      <c r="L261" s="398"/>
      <c r="Q261" s="398"/>
      <c r="R261" s="398"/>
      <c r="S261" s="398"/>
      <c r="T261" s="398"/>
      <c r="U261" s="398"/>
      <c r="V261" s="400"/>
      <c r="W261" s="400"/>
      <c r="X261" s="399"/>
      <c r="Y261" s="398"/>
      <c r="Z261" s="398"/>
      <c r="AA261" s="398"/>
      <c r="AB261" s="398"/>
      <c r="AC261" s="398"/>
      <c r="AD261" s="399"/>
      <c r="AE261" s="399"/>
      <c r="AF261" s="398"/>
      <c r="AG261" s="407"/>
      <c r="AH261" s="407"/>
      <c r="AI261" s="407"/>
      <c r="AJ261" s="407"/>
      <c r="AK261" s="407"/>
      <c r="AL261" s="398"/>
      <c r="AM261" s="400"/>
      <c r="AN261" s="399"/>
      <c r="AO261" s="399"/>
      <c r="AP261" s="398"/>
      <c r="AQ261" s="398"/>
      <c r="AR261" s="398"/>
      <c r="AS261" s="398"/>
      <c r="AT261" s="398"/>
      <c r="AU261" s="398"/>
      <c r="AV261" s="398"/>
      <c r="AW261" s="398"/>
      <c r="AX261" s="397"/>
      <c r="AY261" s="397"/>
      <c r="AZ261" s="399"/>
      <c r="BA261" s="398"/>
      <c r="BB261" s="398"/>
      <c r="BC261" s="398"/>
      <c r="BD261" s="398"/>
      <c r="BE261" s="398"/>
      <c r="BF261" s="398"/>
      <c r="BG261" s="399"/>
      <c r="BH261" s="399"/>
      <c r="BI261" s="398"/>
      <c r="BJ261" s="398"/>
      <c r="BK261" s="398"/>
      <c r="BL261" s="398"/>
      <c r="BM261" s="398"/>
      <c r="BN261" s="398"/>
      <c r="BO261" s="398"/>
      <c r="BP261" s="398"/>
      <c r="BQ261" s="398"/>
      <c r="BR261" s="398"/>
      <c r="BS261" s="399"/>
      <c r="BT261" s="402"/>
      <c r="BU261" s="399"/>
      <c r="BV261" s="403"/>
      <c r="BW261" s="404"/>
      <c r="BX261" s="398"/>
      <c r="BY261" s="398"/>
      <c r="BZ261" s="398"/>
      <c r="CA261" s="399"/>
      <c r="CB261" s="405"/>
      <c r="CC261" s="406"/>
      <c r="CD261" s="406"/>
      <c r="CE261" s="398"/>
      <c r="CF261" s="406"/>
      <c r="CG261" s="406"/>
      <c r="CH261" s="406"/>
      <c r="CI261" s="406"/>
      <c r="CJ261" s="406"/>
      <c r="CK261" s="406"/>
      <c r="CL261" s="406"/>
      <c r="CM261" s="399"/>
    </row>
    <row r="262" spans="1:91" x14ac:dyDescent="0.25">
      <c r="A262" s="398"/>
      <c r="B262" s="399"/>
      <c r="C262" s="399"/>
      <c r="D262" s="398"/>
      <c r="E262" s="400"/>
      <c r="F262" s="401"/>
      <c r="G262" s="401"/>
      <c r="H262" s="401"/>
      <c r="I262" s="401"/>
      <c r="J262" s="398"/>
      <c r="K262" s="398"/>
      <c r="L262" s="398"/>
      <c r="Q262" s="398"/>
      <c r="R262" s="398"/>
      <c r="S262" s="398"/>
      <c r="T262" s="398"/>
      <c r="U262" s="398"/>
      <c r="V262" s="400"/>
      <c r="W262" s="400"/>
      <c r="X262" s="399"/>
      <c r="Y262" s="398"/>
      <c r="Z262" s="398"/>
      <c r="AA262" s="398"/>
      <c r="AB262" s="398"/>
      <c r="AC262" s="398"/>
      <c r="AD262" s="399"/>
      <c r="AE262" s="399"/>
      <c r="AF262" s="398"/>
      <c r="AG262" s="407"/>
      <c r="AH262" s="407"/>
      <c r="AI262" s="407"/>
      <c r="AJ262" s="407"/>
      <c r="AK262" s="407"/>
      <c r="AL262" s="398"/>
      <c r="AM262" s="400"/>
      <c r="AN262" s="399"/>
      <c r="AO262" s="399"/>
      <c r="AP262" s="398"/>
      <c r="AQ262" s="398"/>
      <c r="AR262" s="398"/>
      <c r="AS262" s="398"/>
      <c r="AT262" s="398"/>
      <c r="AU262" s="398"/>
      <c r="AV262" s="398"/>
      <c r="AW262" s="398"/>
      <c r="AX262" s="397"/>
      <c r="AY262" s="397"/>
      <c r="AZ262" s="399"/>
      <c r="BA262" s="398"/>
      <c r="BB262" s="398"/>
      <c r="BC262" s="398"/>
      <c r="BD262" s="398"/>
      <c r="BE262" s="398"/>
      <c r="BF262" s="398"/>
      <c r="BG262" s="399"/>
      <c r="BH262" s="399"/>
      <c r="BI262" s="398"/>
      <c r="BJ262" s="398"/>
      <c r="BK262" s="398"/>
      <c r="BL262" s="398"/>
      <c r="BM262" s="398"/>
      <c r="BN262" s="398"/>
      <c r="BO262" s="398"/>
      <c r="BP262" s="398"/>
      <c r="BQ262" s="398"/>
      <c r="BR262" s="398"/>
      <c r="BS262" s="399"/>
      <c r="BT262" s="402"/>
      <c r="BU262" s="399"/>
      <c r="BV262" s="403"/>
      <c r="BW262" s="404"/>
      <c r="BX262" s="398"/>
      <c r="BY262" s="398"/>
      <c r="BZ262" s="398"/>
      <c r="CA262" s="399"/>
      <c r="CB262" s="405"/>
      <c r="CC262" s="406"/>
      <c r="CD262" s="406"/>
      <c r="CE262" s="398"/>
      <c r="CF262" s="406"/>
      <c r="CG262" s="406"/>
      <c r="CH262" s="406"/>
      <c r="CI262" s="406"/>
      <c r="CJ262" s="406"/>
      <c r="CK262" s="406"/>
      <c r="CL262" s="406"/>
      <c r="CM262" s="399"/>
    </row>
    <row r="263" spans="1:91" x14ac:dyDescent="0.25">
      <c r="A263" s="398"/>
      <c r="B263" s="399"/>
      <c r="C263" s="399"/>
      <c r="D263" s="398"/>
      <c r="E263" s="400"/>
      <c r="F263" s="401"/>
      <c r="G263" s="401"/>
      <c r="H263" s="401"/>
      <c r="I263" s="401"/>
      <c r="J263" s="398"/>
      <c r="K263" s="398"/>
      <c r="L263" s="398"/>
      <c r="Q263" s="398"/>
      <c r="R263" s="398"/>
      <c r="S263" s="398"/>
      <c r="T263" s="398"/>
      <c r="U263" s="398"/>
      <c r="V263" s="400"/>
      <c r="W263" s="400"/>
      <c r="X263" s="399"/>
      <c r="Y263" s="398"/>
      <c r="Z263" s="398"/>
      <c r="AA263" s="398"/>
      <c r="AB263" s="398"/>
      <c r="AC263" s="398"/>
      <c r="AD263" s="399"/>
      <c r="AE263" s="399"/>
      <c r="AF263" s="398"/>
      <c r="AG263" s="407"/>
      <c r="AH263" s="407"/>
      <c r="AI263" s="407"/>
      <c r="AJ263" s="407"/>
      <c r="AK263" s="407"/>
      <c r="AL263" s="398"/>
      <c r="AM263" s="400"/>
      <c r="AN263" s="399"/>
      <c r="AO263" s="399"/>
      <c r="AP263" s="398"/>
      <c r="AQ263" s="398"/>
      <c r="AR263" s="398"/>
      <c r="AS263" s="398"/>
      <c r="AT263" s="398"/>
      <c r="AU263" s="398"/>
      <c r="AV263" s="398"/>
      <c r="AW263" s="398"/>
      <c r="AX263" s="397"/>
      <c r="AY263" s="397"/>
      <c r="AZ263" s="399"/>
      <c r="BA263" s="398"/>
      <c r="BB263" s="398"/>
      <c r="BC263" s="398"/>
      <c r="BD263" s="398"/>
      <c r="BE263" s="398"/>
      <c r="BF263" s="398"/>
      <c r="BG263" s="399"/>
      <c r="BH263" s="399"/>
      <c r="BI263" s="398"/>
      <c r="BJ263" s="398"/>
      <c r="BK263" s="398"/>
      <c r="BL263" s="398"/>
      <c r="BM263" s="398"/>
      <c r="BN263" s="398"/>
      <c r="BO263" s="398"/>
      <c r="BP263" s="398"/>
      <c r="BQ263" s="398"/>
      <c r="BR263" s="398"/>
      <c r="BS263" s="399"/>
      <c r="BT263" s="402"/>
      <c r="BU263" s="399"/>
      <c r="BV263" s="403"/>
      <c r="BW263" s="404"/>
      <c r="BX263" s="398"/>
      <c r="BY263" s="398"/>
      <c r="BZ263" s="398"/>
      <c r="CA263" s="399"/>
      <c r="CB263" s="405"/>
      <c r="CC263" s="406"/>
      <c r="CD263" s="406"/>
      <c r="CE263" s="398"/>
      <c r="CF263" s="406"/>
      <c r="CG263" s="406"/>
      <c r="CH263" s="406"/>
      <c r="CI263" s="406"/>
      <c r="CJ263" s="406"/>
      <c r="CK263" s="406"/>
      <c r="CL263" s="406"/>
      <c r="CM263" s="399"/>
    </row>
    <row r="264" spans="1:91" x14ac:dyDescent="0.25">
      <c r="A264" s="398"/>
      <c r="B264" s="399"/>
      <c r="C264" s="399"/>
      <c r="D264" s="398"/>
      <c r="E264" s="400"/>
      <c r="F264" s="401"/>
      <c r="G264" s="401"/>
      <c r="H264" s="401"/>
      <c r="I264" s="401"/>
      <c r="J264" s="398"/>
      <c r="K264" s="398"/>
      <c r="L264" s="398"/>
      <c r="Q264" s="398"/>
      <c r="R264" s="398"/>
      <c r="S264" s="398"/>
      <c r="T264" s="398"/>
      <c r="U264" s="398"/>
      <c r="V264" s="400"/>
      <c r="W264" s="400"/>
      <c r="X264" s="399"/>
      <c r="Y264" s="398"/>
      <c r="Z264" s="398"/>
      <c r="AA264" s="398"/>
      <c r="AB264" s="398"/>
      <c r="AC264" s="398"/>
      <c r="AD264" s="399"/>
      <c r="AE264" s="399"/>
      <c r="AF264" s="398"/>
      <c r="AG264" s="407"/>
      <c r="AH264" s="407"/>
      <c r="AI264" s="407"/>
      <c r="AJ264" s="407"/>
      <c r="AK264" s="407"/>
      <c r="AL264" s="398"/>
      <c r="AM264" s="400"/>
      <c r="AN264" s="399"/>
      <c r="AO264" s="399"/>
      <c r="AP264" s="398"/>
      <c r="AQ264" s="398"/>
      <c r="AR264" s="398"/>
      <c r="AS264" s="398"/>
      <c r="AT264" s="398"/>
      <c r="AU264" s="398"/>
      <c r="AV264" s="398"/>
      <c r="AW264" s="398"/>
      <c r="AX264" s="397"/>
      <c r="AY264" s="397"/>
      <c r="AZ264" s="399"/>
      <c r="BA264" s="398"/>
      <c r="BB264" s="398"/>
      <c r="BC264" s="398"/>
      <c r="BD264" s="398"/>
      <c r="BE264" s="398"/>
      <c r="BF264" s="398"/>
      <c r="BG264" s="399"/>
      <c r="BH264" s="399"/>
      <c r="BI264" s="398"/>
      <c r="BJ264" s="398"/>
      <c r="BK264" s="398"/>
      <c r="BL264" s="398"/>
      <c r="BM264" s="398"/>
      <c r="BN264" s="398"/>
      <c r="BO264" s="398"/>
      <c r="BP264" s="398"/>
      <c r="BQ264" s="398"/>
      <c r="BR264" s="398"/>
      <c r="BS264" s="399"/>
      <c r="BT264" s="402"/>
      <c r="BU264" s="399"/>
      <c r="BV264" s="403"/>
      <c r="BW264" s="404"/>
      <c r="BX264" s="398"/>
      <c r="BY264" s="398"/>
      <c r="BZ264" s="398"/>
      <c r="CA264" s="399"/>
      <c r="CB264" s="405"/>
      <c r="CC264" s="406"/>
      <c r="CD264" s="406"/>
      <c r="CE264" s="398"/>
      <c r="CF264" s="406"/>
      <c r="CG264" s="406"/>
      <c r="CH264" s="406"/>
      <c r="CI264" s="406"/>
      <c r="CJ264" s="406"/>
      <c r="CK264" s="406"/>
      <c r="CL264" s="406"/>
      <c r="CM264" s="399"/>
    </row>
    <row r="265" spans="1:91" x14ac:dyDescent="0.25">
      <c r="A265" s="398"/>
      <c r="B265" s="399"/>
      <c r="C265" s="399"/>
      <c r="D265" s="398"/>
      <c r="E265" s="400"/>
      <c r="F265" s="401"/>
      <c r="G265" s="401"/>
      <c r="H265" s="401"/>
      <c r="I265" s="401"/>
      <c r="J265" s="398"/>
      <c r="K265" s="398"/>
      <c r="L265" s="398"/>
      <c r="Q265" s="398"/>
      <c r="R265" s="398"/>
      <c r="S265" s="398"/>
      <c r="T265" s="398"/>
      <c r="U265" s="398"/>
      <c r="V265" s="400"/>
      <c r="W265" s="400"/>
      <c r="X265" s="399"/>
      <c r="Y265" s="398"/>
      <c r="Z265" s="398"/>
      <c r="AA265" s="398"/>
      <c r="AB265" s="398"/>
      <c r="AC265" s="398"/>
      <c r="AD265" s="399"/>
      <c r="AE265" s="399"/>
      <c r="AF265" s="398"/>
      <c r="AG265" s="407"/>
      <c r="AH265" s="407"/>
      <c r="AI265" s="407"/>
      <c r="AJ265" s="407"/>
      <c r="AK265" s="407"/>
      <c r="AL265" s="398"/>
      <c r="AM265" s="400"/>
      <c r="AN265" s="399"/>
      <c r="AO265" s="399"/>
      <c r="AP265" s="398"/>
      <c r="AQ265" s="398"/>
      <c r="AR265" s="398"/>
      <c r="AS265" s="398"/>
      <c r="AT265" s="398"/>
      <c r="AU265" s="398"/>
      <c r="AV265" s="398"/>
      <c r="AW265" s="398"/>
      <c r="AX265" s="397"/>
      <c r="AY265" s="397"/>
      <c r="AZ265" s="399"/>
      <c r="BA265" s="398"/>
      <c r="BB265" s="398"/>
      <c r="BC265" s="398"/>
      <c r="BD265" s="398"/>
      <c r="BE265" s="398"/>
      <c r="BF265" s="398"/>
      <c r="BG265" s="399"/>
      <c r="BH265" s="399"/>
      <c r="BI265" s="398"/>
      <c r="BJ265" s="398"/>
      <c r="BK265" s="398"/>
      <c r="BL265" s="398"/>
      <c r="BM265" s="398"/>
      <c r="BN265" s="398"/>
      <c r="BO265" s="398"/>
      <c r="BP265" s="398"/>
      <c r="BQ265" s="398"/>
      <c r="BR265" s="398"/>
      <c r="BS265" s="399"/>
      <c r="BT265" s="402"/>
      <c r="BU265" s="399"/>
      <c r="BV265" s="403"/>
      <c r="BW265" s="404"/>
      <c r="BX265" s="398"/>
      <c r="BY265" s="398"/>
      <c r="BZ265" s="398"/>
      <c r="CA265" s="399"/>
      <c r="CB265" s="405"/>
      <c r="CC265" s="406"/>
      <c r="CD265" s="406"/>
      <c r="CE265" s="398"/>
      <c r="CF265" s="406"/>
      <c r="CG265" s="406"/>
      <c r="CH265" s="406"/>
      <c r="CI265" s="406"/>
      <c r="CJ265" s="406"/>
      <c r="CK265" s="406"/>
      <c r="CL265" s="406"/>
      <c r="CM265" s="399"/>
    </row>
    <row r="266" spans="1:91" x14ac:dyDescent="0.25">
      <c r="A266" s="398"/>
      <c r="B266" s="399"/>
      <c r="C266" s="399"/>
      <c r="D266" s="398"/>
      <c r="E266" s="400"/>
      <c r="F266" s="401"/>
      <c r="G266" s="401"/>
      <c r="H266" s="401"/>
      <c r="I266" s="401"/>
      <c r="J266" s="398"/>
      <c r="K266" s="398"/>
      <c r="L266" s="398"/>
      <c r="Q266" s="398"/>
      <c r="R266" s="398"/>
      <c r="S266" s="398"/>
      <c r="T266" s="398"/>
      <c r="U266" s="398"/>
      <c r="V266" s="400"/>
      <c r="W266" s="400"/>
      <c r="X266" s="399"/>
      <c r="Y266" s="398"/>
      <c r="Z266" s="398"/>
      <c r="AA266" s="398"/>
      <c r="AB266" s="398"/>
      <c r="AC266" s="398"/>
      <c r="AD266" s="399"/>
      <c r="AE266" s="399"/>
      <c r="AF266" s="398"/>
      <c r="AG266" s="407"/>
      <c r="AH266" s="407"/>
      <c r="AI266" s="407"/>
      <c r="AJ266" s="407"/>
      <c r="AK266" s="407"/>
      <c r="AL266" s="398"/>
      <c r="AM266" s="400"/>
      <c r="AN266" s="399"/>
      <c r="AO266" s="399"/>
      <c r="AP266" s="398"/>
      <c r="AQ266" s="398"/>
      <c r="AR266" s="398"/>
      <c r="AS266" s="398"/>
      <c r="AT266" s="398"/>
      <c r="AU266" s="398"/>
      <c r="AV266" s="398"/>
      <c r="AW266" s="398"/>
      <c r="AX266" s="397"/>
      <c r="AY266" s="397"/>
      <c r="AZ266" s="399"/>
      <c r="BA266" s="398"/>
      <c r="BB266" s="398"/>
      <c r="BC266" s="398"/>
      <c r="BD266" s="398"/>
      <c r="BE266" s="398"/>
      <c r="BF266" s="398"/>
      <c r="BG266" s="399"/>
      <c r="BH266" s="399"/>
      <c r="BI266" s="398"/>
      <c r="BJ266" s="398"/>
      <c r="BK266" s="398"/>
      <c r="BL266" s="398"/>
      <c r="BM266" s="398"/>
      <c r="BN266" s="398"/>
      <c r="BO266" s="398"/>
      <c r="BP266" s="398"/>
      <c r="BQ266" s="398"/>
      <c r="BR266" s="398"/>
      <c r="BS266" s="399"/>
      <c r="BT266" s="402"/>
      <c r="BU266" s="399"/>
      <c r="BV266" s="403"/>
      <c r="BW266" s="404"/>
      <c r="BX266" s="398"/>
      <c r="BY266" s="398"/>
      <c r="BZ266" s="398"/>
      <c r="CA266" s="399"/>
      <c r="CB266" s="405"/>
      <c r="CC266" s="406"/>
      <c r="CD266" s="406"/>
      <c r="CE266" s="398"/>
      <c r="CF266" s="406"/>
      <c r="CG266" s="406"/>
      <c r="CH266" s="406"/>
      <c r="CI266" s="406"/>
      <c r="CJ266" s="406"/>
      <c r="CK266" s="406"/>
      <c r="CL266" s="406"/>
      <c r="CM266" s="399"/>
    </row>
    <row r="267" spans="1:91" x14ac:dyDescent="0.25">
      <c r="A267" s="398"/>
      <c r="B267" s="399"/>
      <c r="C267" s="399"/>
      <c r="D267" s="398"/>
      <c r="E267" s="400"/>
      <c r="F267" s="401"/>
      <c r="G267" s="401"/>
      <c r="H267" s="401"/>
      <c r="I267" s="401"/>
      <c r="J267" s="398"/>
      <c r="K267" s="398"/>
      <c r="L267" s="398"/>
      <c r="Q267" s="398"/>
      <c r="R267" s="398"/>
      <c r="S267" s="398"/>
      <c r="T267" s="398"/>
      <c r="U267" s="398"/>
      <c r="V267" s="400"/>
      <c r="W267" s="400"/>
      <c r="X267" s="399"/>
      <c r="Y267" s="398"/>
      <c r="Z267" s="398"/>
      <c r="AA267" s="398"/>
      <c r="AB267" s="398"/>
      <c r="AC267" s="398"/>
      <c r="AD267" s="399"/>
      <c r="AE267" s="399"/>
      <c r="AF267" s="398"/>
      <c r="AG267" s="407"/>
      <c r="AH267" s="407"/>
      <c r="AI267" s="407"/>
      <c r="AJ267" s="407"/>
      <c r="AK267" s="407"/>
      <c r="AL267" s="398"/>
      <c r="AM267" s="400"/>
      <c r="AN267" s="399"/>
      <c r="AO267" s="399"/>
      <c r="AP267" s="398"/>
      <c r="AQ267" s="398"/>
      <c r="AR267" s="398"/>
      <c r="AS267" s="398"/>
      <c r="AT267" s="398"/>
      <c r="AU267" s="398"/>
      <c r="AV267" s="398"/>
      <c r="AW267" s="398"/>
      <c r="AX267" s="397"/>
      <c r="AY267" s="397"/>
      <c r="AZ267" s="399"/>
      <c r="BA267" s="398"/>
      <c r="BB267" s="398"/>
      <c r="BC267" s="398"/>
      <c r="BD267" s="398"/>
      <c r="BE267" s="398"/>
      <c r="BF267" s="398"/>
      <c r="BG267" s="399"/>
      <c r="BH267" s="399"/>
      <c r="BI267" s="398"/>
      <c r="BJ267" s="398"/>
      <c r="BK267" s="398"/>
      <c r="BL267" s="398"/>
      <c r="BM267" s="398"/>
      <c r="BN267" s="398"/>
      <c r="BO267" s="398"/>
      <c r="BP267" s="398"/>
      <c r="BQ267" s="398"/>
      <c r="BR267" s="398"/>
      <c r="BS267" s="399"/>
      <c r="BT267" s="402"/>
      <c r="BU267" s="399"/>
      <c r="BV267" s="403"/>
      <c r="BW267" s="404"/>
      <c r="BX267" s="398"/>
      <c r="BY267" s="398"/>
      <c r="BZ267" s="398"/>
      <c r="CA267" s="399"/>
      <c r="CB267" s="405"/>
      <c r="CC267" s="406"/>
      <c r="CD267" s="406"/>
      <c r="CE267" s="398"/>
      <c r="CF267" s="406"/>
      <c r="CG267" s="406"/>
      <c r="CH267" s="406"/>
      <c r="CI267" s="406"/>
      <c r="CJ267" s="406"/>
      <c r="CK267" s="406"/>
      <c r="CL267" s="406"/>
      <c r="CM267" s="399"/>
    </row>
    <row r="268" spans="1:91" x14ac:dyDescent="0.25">
      <c r="A268" s="398"/>
      <c r="B268" s="399"/>
      <c r="C268" s="399"/>
      <c r="D268" s="398"/>
      <c r="E268" s="400"/>
      <c r="F268" s="401"/>
      <c r="G268" s="401"/>
      <c r="H268" s="401"/>
      <c r="I268" s="401"/>
      <c r="J268" s="398"/>
      <c r="K268" s="398"/>
      <c r="L268" s="398"/>
      <c r="Q268" s="398"/>
      <c r="R268" s="398"/>
      <c r="S268" s="398"/>
      <c r="T268" s="398"/>
      <c r="U268" s="398"/>
      <c r="V268" s="400"/>
      <c r="W268" s="400"/>
      <c r="X268" s="399"/>
      <c r="Y268" s="398"/>
      <c r="Z268" s="398"/>
      <c r="AA268" s="398"/>
      <c r="AB268" s="398"/>
      <c r="AC268" s="398"/>
      <c r="AD268" s="399"/>
      <c r="AE268" s="399"/>
      <c r="AF268" s="398"/>
      <c r="AG268" s="407"/>
      <c r="AH268" s="407"/>
      <c r="AI268" s="407"/>
      <c r="AJ268" s="407"/>
      <c r="AK268" s="407"/>
      <c r="AL268" s="398"/>
      <c r="AM268" s="400"/>
      <c r="AN268" s="399"/>
      <c r="AO268" s="399"/>
      <c r="AP268" s="398"/>
      <c r="AQ268" s="398"/>
      <c r="AR268" s="398"/>
      <c r="AS268" s="398"/>
      <c r="AT268" s="398"/>
      <c r="AU268" s="398"/>
      <c r="AV268" s="398"/>
      <c r="AW268" s="398"/>
      <c r="AX268" s="397"/>
      <c r="AY268" s="397"/>
      <c r="AZ268" s="399"/>
      <c r="BA268" s="398"/>
      <c r="BB268" s="398"/>
      <c r="BC268" s="398"/>
      <c r="BD268" s="398"/>
      <c r="BE268" s="398"/>
      <c r="BF268" s="398"/>
      <c r="BG268" s="399"/>
      <c r="BH268" s="399"/>
      <c r="BI268" s="398"/>
      <c r="BJ268" s="398"/>
      <c r="BK268" s="398"/>
      <c r="BL268" s="398"/>
      <c r="BM268" s="398"/>
      <c r="BN268" s="398"/>
      <c r="BO268" s="398"/>
      <c r="BP268" s="398"/>
      <c r="BQ268" s="398"/>
      <c r="BR268" s="398"/>
      <c r="BS268" s="399"/>
      <c r="BT268" s="402"/>
      <c r="BU268" s="399"/>
      <c r="BV268" s="403"/>
      <c r="BW268" s="404"/>
      <c r="BX268" s="398"/>
      <c r="BY268" s="398"/>
      <c r="BZ268" s="398"/>
      <c r="CA268" s="399"/>
      <c r="CB268" s="405"/>
      <c r="CC268" s="406"/>
      <c r="CD268" s="406"/>
      <c r="CE268" s="398"/>
      <c r="CF268" s="406"/>
      <c r="CG268" s="406"/>
      <c r="CH268" s="406"/>
      <c r="CI268" s="406"/>
      <c r="CJ268" s="406"/>
      <c r="CK268" s="406"/>
      <c r="CL268" s="406"/>
      <c r="CM268" s="399"/>
    </row>
    <row r="269" spans="1:91" x14ac:dyDescent="0.25">
      <c r="A269" s="398"/>
      <c r="B269" s="399"/>
      <c r="C269" s="399"/>
      <c r="D269" s="398"/>
      <c r="E269" s="400"/>
      <c r="F269" s="401"/>
      <c r="G269" s="401"/>
      <c r="H269" s="401"/>
      <c r="I269" s="401"/>
      <c r="J269" s="398"/>
      <c r="K269" s="398"/>
      <c r="L269" s="398"/>
      <c r="Q269" s="398"/>
      <c r="R269" s="398"/>
      <c r="S269" s="398"/>
      <c r="T269" s="398"/>
      <c r="U269" s="398"/>
      <c r="V269" s="400"/>
      <c r="W269" s="400"/>
      <c r="X269" s="399"/>
      <c r="Y269" s="398"/>
      <c r="Z269" s="398"/>
      <c r="AA269" s="398"/>
      <c r="AB269" s="398"/>
      <c r="AC269" s="398"/>
      <c r="AD269" s="399"/>
      <c r="AE269" s="399"/>
      <c r="AF269" s="398"/>
      <c r="AG269" s="407"/>
      <c r="AH269" s="407"/>
      <c r="AI269" s="407"/>
      <c r="AJ269" s="407"/>
      <c r="AK269" s="407"/>
      <c r="AL269" s="398"/>
      <c r="AM269" s="400"/>
      <c r="AN269" s="399"/>
      <c r="AO269" s="399"/>
      <c r="AP269" s="398"/>
      <c r="AQ269" s="398"/>
      <c r="AR269" s="398"/>
      <c r="AS269" s="398"/>
      <c r="AT269" s="398"/>
      <c r="AU269" s="398"/>
      <c r="AV269" s="398"/>
      <c r="AW269" s="398"/>
      <c r="AX269" s="397"/>
      <c r="AY269" s="397"/>
      <c r="AZ269" s="399"/>
      <c r="BA269" s="398"/>
      <c r="BB269" s="398"/>
      <c r="BC269" s="398"/>
      <c r="BD269" s="398"/>
      <c r="BE269" s="398"/>
      <c r="BF269" s="398"/>
      <c r="BG269" s="399"/>
      <c r="BH269" s="399"/>
      <c r="BI269" s="398"/>
      <c r="BJ269" s="398"/>
      <c r="BK269" s="398"/>
      <c r="BL269" s="398"/>
      <c r="BM269" s="398"/>
      <c r="BN269" s="398"/>
      <c r="BO269" s="398"/>
      <c r="BP269" s="398"/>
      <c r="BQ269" s="398"/>
      <c r="BR269" s="398"/>
      <c r="BS269" s="399"/>
      <c r="BT269" s="402"/>
      <c r="BU269" s="399"/>
      <c r="BV269" s="403"/>
      <c r="BW269" s="404"/>
      <c r="BX269" s="398"/>
      <c r="BY269" s="398"/>
      <c r="BZ269" s="398"/>
      <c r="CA269" s="399"/>
      <c r="CB269" s="405"/>
      <c r="CC269" s="406"/>
      <c r="CD269" s="406"/>
      <c r="CE269" s="398"/>
      <c r="CF269" s="406"/>
      <c r="CG269" s="406"/>
      <c r="CH269" s="406"/>
      <c r="CI269" s="406"/>
      <c r="CJ269" s="406"/>
      <c r="CK269" s="406"/>
      <c r="CL269" s="406"/>
      <c r="CM269" s="399"/>
    </row>
    <row r="270" spans="1:91" x14ac:dyDescent="0.25">
      <c r="A270" s="398"/>
      <c r="B270" s="399"/>
      <c r="C270" s="399"/>
      <c r="D270" s="398"/>
      <c r="E270" s="400"/>
      <c r="F270" s="401"/>
      <c r="G270" s="401"/>
      <c r="H270" s="401"/>
      <c r="I270" s="401"/>
      <c r="J270" s="398"/>
      <c r="K270" s="398"/>
      <c r="L270" s="398"/>
      <c r="Q270" s="398"/>
      <c r="R270" s="398"/>
      <c r="S270" s="398"/>
      <c r="T270" s="398"/>
      <c r="U270" s="398"/>
      <c r="V270" s="400"/>
      <c r="W270" s="400"/>
      <c r="X270" s="399"/>
      <c r="Y270" s="398"/>
      <c r="Z270" s="398"/>
      <c r="AA270" s="398"/>
      <c r="AB270" s="398"/>
      <c r="AC270" s="398"/>
      <c r="AD270" s="399"/>
      <c r="AE270" s="399"/>
      <c r="AF270" s="398"/>
      <c r="AG270" s="407"/>
      <c r="AH270" s="407"/>
      <c r="AI270" s="407"/>
      <c r="AJ270" s="407"/>
      <c r="AK270" s="407"/>
      <c r="AL270" s="398"/>
      <c r="AM270" s="400"/>
      <c r="AN270" s="399"/>
      <c r="AO270" s="399"/>
      <c r="AP270" s="398"/>
      <c r="AQ270" s="398"/>
      <c r="AR270" s="398"/>
      <c r="AS270" s="398"/>
      <c r="AT270" s="398"/>
      <c r="AU270" s="398"/>
      <c r="AV270" s="398"/>
      <c r="AW270" s="398"/>
      <c r="AX270" s="397"/>
      <c r="AY270" s="397"/>
      <c r="AZ270" s="399"/>
      <c r="BA270" s="398"/>
      <c r="BB270" s="398"/>
      <c r="BC270" s="398"/>
      <c r="BD270" s="398"/>
      <c r="BE270" s="398"/>
      <c r="BF270" s="398"/>
      <c r="BG270" s="399"/>
      <c r="BH270" s="399"/>
      <c r="BI270" s="398"/>
      <c r="BJ270" s="398"/>
      <c r="BK270" s="398"/>
      <c r="BL270" s="398"/>
      <c r="BM270" s="398"/>
      <c r="BN270" s="398"/>
      <c r="BO270" s="398"/>
      <c r="BP270" s="398"/>
      <c r="BQ270" s="398"/>
      <c r="BR270" s="398"/>
      <c r="BS270" s="399"/>
      <c r="BT270" s="402"/>
      <c r="BU270" s="399"/>
      <c r="BV270" s="403"/>
      <c r="BW270" s="404"/>
      <c r="BX270" s="398"/>
      <c r="BY270" s="398"/>
      <c r="BZ270" s="398"/>
      <c r="CA270" s="399"/>
      <c r="CB270" s="405"/>
      <c r="CC270" s="406"/>
      <c r="CD270" s="406"/>
      <c r="CE270" s="398"/>
      <c r="CF270" s="406"/>
      <c r="CG270" s="406"/>
      <c r="CH270" s="406"/>
      <c r="CI270" s="406"/>
      <c r="CJ270" s="406"/>
      <c r="CK270" s="406"/>
      <c r="CL270" s="406"/>
      <c r="CM270" s="399"/>
    </row>
    <row r="271" spans="1:91" x14ac:dyDescent="0.25">
      <c r="A271" s="398"/>
      <c r="B271" s="399"/>
      <c r="C271" s="399"/>
      <c r="D271" s="398"/>
      <c r="E271" s="400"/>
      <c r="F271" s="401"/>
      <c r="G271" s="401"/>
      <c r="H271" s="401"/>
      <c r="I271" s="401"/>
      <c r="J271" s="398"/>
      <c r="K271" s="398"/>
      <c r="L271" s="398"/>
      <c r="Q271" s="398"/>
      <c r="R271" s="398"/>
      <c r="S271" s="398"/>
      <c r="T271" s="398"/>
      <c r="U271" s="398"/>
      <c r="V271" s="400"/>
      <c r="W271" s="400"/>
      <c r="X271" s="399"/>
      <c r="Y271" s="398"/>
      <c r="Z271" s="398"/>
      <c r="AA271" s="398"/>
      <c r="AB271" s="398"/>
      <c r="AC271" s="398"/>
      <c r="AD271" s="399"/>
      <c r="AE271" s="399"/>
      <c r="AF271" s="398"/>
      <c r="AG271" s="407"/>
      <c r="AH271" s="407"/>
      <c r="AI271" s="407"/>
      <c r="AJ271" s="407"/>
      <c r="AK271" s="407"/>
      <c r="AL271" s="398"/>
      <c r="AM271" s="400"/>
      <c r="AN271" s="399"/>
      <c r="AO271" s="399"/>
      <c r="AP271" s="398"/>
      <c r="AQ271" s="398"/>
      <c r="AR271" s="398"/>
      <c r="AS271" s="398"/>
      <c r="AT271" s="398"/>
      <c r="AU271" s="398"/>
      <c r="AV271" s="398"/>
      <c r="AW271" s="398"/>
      <c r="AX271" s="397"/>
      <c r="AY271" s="397"/>
      <c r="AZ271" s="399"/>
      <c r="BA271" s="398"/>
      <c r="BB271" s="398"/>
      <c r="BC271" s="398"/>
      <c r="BD271" s="398"/>
      <c r="BE271" s="398"/>
      <c r="BF271" s="398"/>
      <c r="BG271" s="399"/>
      <c r="BH271" s="399"/>
      <c r="BI271" s="398"/>
      <c r="BJ271" s="398"/>
      <c r="BK271" s="398"/>
      <c r="BL271" s="398"/>
      <c r="BM271" s="398"/>
      <c r="BN271" s="398"/>
      <c r="BO271" s="398"/>
      <c r="BP271" s="398"/>
      <c r="BQ271" s="398"/>
      <c r="BR271" s="398"/>
      <c r="BS271" s="399"/>
      <c r="BT271" s="402"/>
      <c r="BU271" s="399"/>
      <c r="BV271" s="403"/>
      <c r="BW271" s="404"/>
      <c r="BX271" s="398"/>
      <c r="BY271" s="398"/>
      <c r="BZ271" s="398"/>
      <c r="CA271" s="399"/>
      <c r="CB271" s="405"/>
      <c r="CC271" s="406"/>
      <c r="CD271" s="406"/>
      <c r="CE271" s="398"/>
      <c r="CF271" s="406"/>
      <c r="CG271" s="406"/>
      <c r="CH271" s="406"/>
      <c r="CI271" s="406"/>
      <c r="CJ271" s="406"/>
      <c r="CK271" s="406"/>
      <c r="CL271" s="406"/>
      <c r="CM271" s="399"/>
    </row>
    <row r="272" spans="1:91" x14ac:dyDescent="0.25">
      <c r="A272" s="398"/>
      <c r="B272" s="399"/>
      <c r="C272" s="399"/>
      <c r="D272" s="398"/>
      <c r="E272" s="400"/>
      <c r="F272" s="401"/>
      <c r="G272" s="401"/>
      <c r="H272" s="401"/>
      <c r="I272" s="401"/>
      <c r="J272" s="398"/>
      <c r="K272" s="398"/>
      <c r="L272" s="398"/>
      <c r="Q272" s="398"/>
      <c r="R272" s="398"/>
      <c r="S272" s="398"/>
      <c r="T272" s="398"/>
      <c r="U272" s="398"/>
      <c r="V272" s="400"/>
      <c r="W272" s="400"/>
      <c r="X272" s="399"/>
      <c r="Y272" s="398"/>
      <c r="Z272" s="398"/>
      <c r="AA272" s="398"/>
      <c r="AB272" s="398"/>
      <c r="AC272" s="398"/>
      <c r="AD272" s="399"/>
      <c r="AE272" s="399"/>
      <c r="AF272" s="398"/>
      <c r="AG272" s="407"/>
      <c r="AH272" s="407"/>
      <c r="AI272" s="407"/>
      <c r="AJ272" s="407"/>
      <c r="AK272" s="407"/>
      <c r="AL272" s="398"/>
      <c r="AM272" s="400"/>
      <c r="AN272" s="399"/>
      <c r="AO272" s="399"/>
      <c r="AP272" s="398"/>
      <c r="AQ272" s="398"/>
      <c r="AR272" s="398"/>
      <c r="AS272" s="398"/>
      <c r="AT272" s="398"/>
      <c r="AU272" s="398"/>
      <c r="AV272" s="398"/>
      <c r="AW272" s="398"/>
      <c r="AX272" s="397"/>
      <c r="AY272" s="397"/>
      <c r="AZ272" s="399"/>
      <c r="BA272" s="398"/>
      <c r="BB272" s="398"/>
      <c r="BC272" s="398"/>
      <c r="BD272" s="398"/>
      <c r="BE272" s="398"/>
      <c r="BF272" s="398"/>
      <c r="BG272" s="399"/>
      <c r="BH272" s="399"/>
      <c r="BI272" s="398"/>
      <c r="BJ272" s="398"/>
      <c r="BK272" s="398"/>
      <c r="BL272" s="398"/>
      <c r="BM272" s="398"/>
      <c r="BN272" s="398"/>
      <c r="BO272" s="398"/>
      <c r="BP272" s="398"/>
      <c r="BQ272" s="398"/>
      <c r="BR272" s="398"/>
      <c r="BS272" s="399"/>
      <c r="BT272" s="402"/>
      <c r="BU272" s="399"/>
      <c r="BV272" s="403"/>
      <c r="BW272" s="404"/>
      <c r="BX272" s="398"/>
      <c r="BY272" s="398"/>
      <c r="BZ272" s="398"/>
      <c r="CA272" s="399"/>
      <c r="CB272" s="405"/>
      <c r="CC272" s="406"/>
      <c r="CD272" s="406"/>
      <c r="CE272" s="398"/>
      <c r="CF272" s="406"/>
      <c r="CG272" s="406"/>
      <c r="CH272" s="406"/>
      <c r="CI272" s="406"/>
      <c r="CJ272" s="406"/>
      <c r="CK272" s="406"/>
      <c r="CL272" s="406"/>
      <c r="CM272" s="399"/>
    </row>
    <row r="273" spans="1:91" x14ac:dyDescent="0.25">
      <c r="A273" s="398"/>
      <c r="B273" s="399"/>
      <c r="C273" s="399"/>
      <c r="D273" s="398"/>
      <c r="E273" s="400"/>
      <c r="F273" s="401"/>
      <c r="G273" s="401"/>
      <c r="H273" s="401"/>
      <c r="I273" s="401"/>
      <c r="J273" s="398"/>
      <c r="K273" s="398"/>
      <c r="L273" s="398"/>
      <c r="Q273" s="398"/>
      <c r="R273" s="398"/>
      <c r="S273" s="398"/>
      <c r="T273" s="398"/>
      <c r="U273" s="398"/>
      <c r="V273" s="400"/>
      <c r="W273" s="400"/>
      <c r="X273" s="399"/>
      <c r="Y273" s="398"/>
      <c r="Z273" s="398"/>
      <c r="AA273" s="398"/>
      <c r="AB273" s="398"/>
      <c r="AC273" s="398"/>
      <c r="AD273" s="399"/>
      <c r="AE273" s="399"/>
      <c r="AF273" s="398"/>
      <c r="AG273" s="407"/>
      <c r="AH273" s="407"/>
      <c r="AI273" s="407"/>
      <c r="AJ273" s="407"/>
      <c r="AK273" s="407"/>
      <c r="AL273" s="398"/>
      <c r="AM273" s="400"/>
      <c r="AN273" s="399"/>
      <c r="AO273" s="399"/>
      <c r="AP273" s="398"/>
      <c r="AQ273" s="398"/>
      <c r="AR273" s="398"/>
      <c r="AS273" s="398"/>
      <c r="AT273" s="398"/>
      <c r="AU273" s="398"/>
      <c r="AV273" s="398"/>
      <c r="AW273" s="398"/>
      <c r="AX273" s="397"/>
      <c r="AY273" s="397"/>
      <c r="AZ273" s="399"/>
      <c r="BA273" s="398"/>
      <c r="BB273" s="398"/>
      <c r="BC273" s="398"/>
      <c r="BD273" s="398"/>
      <c r="BE273" s="398"/>
      <c r="BF273" s="398"/>
      <c r="BG273" s="399"/>
      <c r="BH273" s="399"/>
      <c r="BI273" s="398"/>
      <c r="BJ273" s="398"/>
      <c r="BK273" s="398"/>
      <c r="BL273" s="398"/>
      <c r="BM273" s="398"/>
      <c r="BN273" s="398"/>
      <c r="BO273" s="398"/>
      <c r="BP273" s="398"/>
      <c r="BQ273" s="398"/>
      <c r="BR273" s="398"/>
      <c r="BS273" s="399"/>
      <c r="BT273" s="402"/>
      <c r="BU273" s="399"/>
      <c r="BV273" s="403"/>
      <c r="BW273" s="404"/>
      <c r="BX273" s="398"/>
      <c r="BY273" s="398"/>
      <c r="BZ273" s="398"/>
      <c r="CA273" s="399"/>
      <c r="CB273" s="405"/>
      <c r="CC273" s="406"/>
      <c r="CD273" s="406"/>
      <c r="CE273" s="398"/>
      <c r="CF273" s="406"/>
      <c r="CG273" s="406"/>
      <c r="CH273" s="406"/>
      <c r="CI273" s="406"/>
      <c r="CJ273" s="406"/>
      <c r="CK273" s="406"/>
      <c r="CL273" s="406"/>
      <c r="CM273" s="399"/>
    </row>
    <row r="274" spans="1:91" x14ac:dyDescent="0.25">
      <c r="A274" s="398"/>
      <c r="B274" s="399"/>
      <c r="C274" s="399"/>
      <c r="D274" s="398"/>
      <c r="E274" s="400"/>
      <c r="F274" s="401"/>
      <c r="G274" s="401"/>
      <c r="H274" s="401"/>
      <c r="I274" s="401"/>
      <c r="J274" s="398"/>
      <c r="K274" s="398"/>
      <c r="L274" s="398"/>
      <c r="Q274" s="398"/>
      <c r="R274" s="398"/>
      <c r="S274" s="398"/>
      <c r="T274" s="398"/>
      <c r="U274" s="398"/>
      <c r="V274" s="400"/>
      <c r="W274" s="400"/>
      <c r="X274" s="399"/>
      <c r="Y274" s="398"/>
      <c r="Z274" s="398"/>
      <c r="AA274" s="398"/>
      <c r="AB274" s="398"/>
      <c r="AC274" s="398"/>
      <c r="AD274" s="399"/>
      <c r="AE274" s="399"/>
      <c r="AF274" s="398"/>
      <c r="AG274" s="407"/>
      <c r="AH274" s="407"/>
      <c r="AI274" s="407"/>
      <c r="AJ274" s="407"/>
      <c r="AK274" s="407"/>
      <c r="AL274" s="398"/>
      <c r="AM274" s="400"/>
      <c r="AN274" s="399"/>
      <c r="AO274" s="399"/>
      <c r="AP274" s="398"/>
      <c r="AQ274" s="398"/>
      <c r="AR274" s="398"/>
      <c r="AS274" s="398"/>
      <c r="AT274" s="398"/>
      <c r="AU274" s="398"/>
      <c r="AV274" s="398"/>
      <c r="AW274" s="398"/>
      <c r="AX274" s="397"/>
      <c r="AY274" s="397"/>
      <c r="AZ274" s="399"/>
      <c r="BA274" s="398"/>
      <c r="BB274" s="398"/>
      <c r="BC274" s="398"/>
      <c r="BD274" s="398"/>
      <c r="BE274" s="398"/>
      <c r="BF274" s="398"/>
      <c r="BG274" s="399"/>
      <c r="BH274" s="399"/>
      <c r="BI274" s="398"/>
      <c r="BJ274" s="398"/>
      <c r="BK274" s="398"/>
      <c r="BL274" s="398"/>
      <c r="BM274" s="398"/>
      <c r="BN274" s="398"/>
      <c r="BO274" s="398"/>
      <c r="BP274" s="398"/>
      <c r="BQ274" s="398"/>
      <c r="BR274" s="398"/>
      <c r="BS274" s="399"/>
      <c r="BT274" s="402"/>
      <c r="BU274" s="399"/>
      <c r="BV274" s="403"/>
      <c r="BW274" s="404"/>
      <c r="BX274" s="398"/>
      <c r="BY274" s="398"/>
      <c r="BZ274" s="398"/>
      <c r="CA274" s="399"/>
      <c r="CB274" s="405"/>
      <c r="CC274" s="406"/>
      <c r="CD274" s="406"/>
      <c r="CE274" s="398"/>
      <c r="CF274" s="406"/>
      <c r="CG274" s="406"/>
      <c r="CH274" s="406"/>
      <c r="CI274" s="406"/>
      <c r="CJ274" s="406"/>
      <c r="CK274" s="406"/>
      <c r="CL274" s="406"/>
      <c r="CM274" s="399"/>
    </row>
    <row r="275" spans="1:91" x14ac:dyDescent="0.25">
      <c r="A275" s="398"/>
      <c r="B275" s="399"/>
      <c r="C275" s="399"/>
      <c r="D275" s="398"/>
      <c r="E275" s="400"/>
      <c r="F275" s="401"/>
      <c r="G275" s="401"/>
      <c r="H275" s="401"/>
      <c r="I275" s="401"/>
      <c r="J275" s="398"/>
      <c r="K275" s="398"/>
      <c r="L275" s="398"/>
      <c r="Q275" s="398"/>
      <c r="R275" s="398"/>
      <c r="S275" s="398"/>
      <c r="T275" s="398"/>
      <c r="U275" s="398"/>
      <c r="V275" s="400"/>
      <c r="W275" s="400"/>
      <c r="X275" s="399"/>
      <c r="Y275" s="398"/>
      <c r="Z275" s="398"/>
      <c r="AA275" s="398"/>
      <c r="AB275" s="398"/>
      <c r="AC275" s="398"/>
      <c r="AD275" s="399"/>
      <c r="AE275" s="399"/>
      <c r="AF275" s="398"/>
      <c r="AG275" s="407"/>
      <c r="AH275" s="407"/>
      <c r="AI275" s="407"/>
      <c r="AJ275" s="407"/>
      <c r="AK275" s="407"/>
      <c r="AL275" s="398"/>
      <c r="AM275" s="400"/>
      <c r="AN275" s="399"/>
      <c r="AO275" s="399"/>
      <c r="AP275" s="398"/>
      <c r="AQ275" s="398"/>
      <c r="AR275" s="398"/>
      <c r="AS275" s="398"/>
      <c r="AT275" s="398"/>
      <c r="AU275" s="398"/>
      <c r="AV275" s="398"/>
      <c r="AW275" s="398"/>
      <c r="AX275" s="397"/>
      <c r="AY275" s="397"/>
      <c r="AZ275" s="399"/>
      <c r="BA275" s="398"/>
      <c r="BB275" s="398"/>
      <c r="BC275" s="398"/>
      <c r="BD275" s="398"/>
      <c r="BE275" s="398"/>
      <c r="BF275" s="398"/>
      <c r="BG275" s="399"/>
      <c r="BH275" s="399"/>
      <c r="BI275" s="398"/>
      <c r="BJ275" s="398"/>
      <c r="BK275" s="398"/>
      <c r="BL275" s="398"/>
      <c r="BM275" s="398"/>
      <c r="BN275" s="398"/>
      <c r="BO275" s="398"/>
      <c r="BP275" s="398"/>
      <c r="BQ275" s="398"/>
      <c r="BR275" s="398"/>
      <c r="BS275" s="399"/>
      <c r="BT275" s="402"/>
      <c r="BU275" s="399"/>
      <c r="BV275" s="403"/>
      <c r="BW275" s="404"/>
      <c r="BX275" s="398"/>
      <c r="BY275" s="398"/>
      <c r="BZ275" s="398"/>
      <c r="CA275" s="399"/>
      <c r="CB275" s="405"/>
      <c r="CC275" s="406"/>
      <c r="CD275" s="406"/>
      <c r="CE275" s="398"/>
      <c r="CF275" s="406"/>
      <c r="CG275" s="406"/>
      <c r="CH275" s="406"/>
      <c r="CI275" s="406"/>
      <c r="CJ275" s="406"/>
      <c r="CK275" s="406"/>
      <c r="CL275" s="406"/>
      <c r="CM275" s="399"/>
    </row>
    <row r="276" spans="1:91" x14ac:dyDescent="0.25">
      <c r="A276" s="398"/>
      <c r="B276" s="399"/>
      <c r="C276" s="399"/>
      <c r="D276" s="398"/>
      <c r="E276" s="400"/>
      <c r="F276" s="401"/>
      <c r="G276" s="401"/>
      <c r="H276" s="401"/>
      <c r="I276" s="401"/>
      <c r="J276" s="398"/>
      <c r="K276" s="398"/>
      <c r="L276" s="398"/>
      <c r="Q276" s="398"/>
      <c r="R276" s="398"/>
      <c r="S276" s="398"/>
      <c r="T276" s="398"/>
      <c r="U276" s="398"/>
      <c r="V276" s="400"/>
      <c r="W276" s="400"/>
      <c r="X276" s="399"/>
      <c r="Y276" s="398"/>
      <c r="Z276" s="398"/>
      <c r="AA276" s="398"/>
      <c r="AB276" s="398"/>
      <c r="AC276" s="398"/>
      <c r="AD276" s="399"/>
      <c r="AE276" s="399"/>
      <c r="AF276" s="398"/>
      <c r="AG276" s="407"/>
      <c r="AH276" s="407"/>
      <c r="AI276" s="407"/>
      <c r="AJ276" s="407"/>
      <c r="AK276" s="407"/>
      <c r="AL276" s="398"/>
      <c r="AM276" s="400"/>
      <c r="AN276" s="399"/>
      <c r="AO276" s="399"/>
      <c r="AP276" s="398"/>
      <c r="AQ276" s="398"/>
      <c r="AR276" s="398"/>
      <c r="AS276" s="398"/>
      <c r="AT276" s="398"/>
      <c r="AU276" s="398"/>
      <c r="AV276" s="398"/>
      <c r="AW276" s="398"/>
      <c r="AX276" s="397"/>
      <c r="AY276" s="397"/>
      <c r="AZ276" s="399"/>
      <c r="BA276" s="398"/>
      <c r="BB276" s="398"/>
      <c r="BC276" s="398"/>
      <c r="BD276" s="398"/>
      <c r="BE276" s="398"/>
      <c r="BF276" s="398"/>
      <c r="BG276" s="399"/>
      <c r="BH276" s="399"/>
      <c r="BI276" s="398"/>
      <c r="BJ276" s="398"/>
      <c r="BK276" s="398"/>
      <c r="BL276" s="398"/>
      <c r="BM276" s="398"/>
      <c r="BN276" s="398"/>
      <c r="BO276" s="398"/>
      <c r="BP276" s="398"/>
      <c r="BQ276" s="398"/>
      <c r="BR276" s="398"/>
      <c r="BS276" s="399"/>
      <c r="BT276" s="402"/>
      <c r="BU276" s="399"/>
      <c r="BV276" s="403"/>
      <c r="BW276" s="404"/>
      <c r="BX276" s="398"/>
      <c r="BY276" s="398"/>
      <c r="BZ276" s="398"/>
      <c r="CA276" s="399"/>
      <c r="CB276" s="405"/>
      <c r="CC276" s="406"/>
      <c r="CD276" s="406"/>
      <c r="CE276" s="398"/>
      <c r="CF276" s="406"/>
      <c r="CG276" s="406"/>
      <c r="CH276" s="406"/>
      <c r="CI276" s="406"/>
      <c r="CJ276" s="406"/>
      <c r="CK276" s="406"/>
      <c r="CL276" s="406"/>
      <c r="CM276" s="399"/>
    </row>
    <row r="277" spans="1:91" x14ac:dyDescent="0.25">
      <c r="A277" s="398"/>
      <c r="B277" s="399"/>
      <c r="C277" s="399"/>
      <c r="D277" s="398"/>
      <c r="E277" s="400"/>
      <c r="F277" s="401"/>
      <c r="G277" s="401"/>
      <c r="H277" s="401"/>
      <c r="I277" s="401"/>
      <c r="J277" s="398"/>
      <c r="K277" s="398"/>
      <c r="L277" s="398"/>
      <c r="Q277" s="398"/>
      <c r="R277" s="398"/>
      <c r="S277" s="398"/>
      <c r="T277" s="398"/>
      <c r="U277" s="398"/>
      <c r="V277" s="400"/>
      <c r="W277" s="400"/>
      <c r="X277" s="399"/>
      <c r="Y277" s="398"/>
      <c r="Z277" s="398"/>
      <c r="AA277" s="398"/>
      <c r="AB277" s="398"/>
      <c r="AC277" s="398"/>
      <c r="AD277" s="399"/>
      <c r="AE277" s="399"/>
      <c r="AF277" s="398"/>
      <c r="AG277" s="407"/>
      <c r="AH277" s="407"/>
      <c r="AI277" s="407"/>
      <c r="AJ277" s="407"/>
      <c r="AK277" s="407"/>
      <c r="AL277" s="398"/>
      <c r="AM277" s="400"/>
      <c r="AN277" s="399"/>
      <c r="AO277" s="399"/>
      <c r="AP277" s="398"/>
      <c r="AQ277" s="398"/>
      <c r="AR277" s="398"/>
      <c r="AS277" s="398"/>
      <c r="AT277" s="398"/>
      <c r="AU277" s="398"/>
      <c r="AV277" s="398"/>
      <c r="AW277" s="398"/>
      <c r="AX277" s="397"/>
      <c r="AY277" s="397"/>
      <c r="AZ277" s="399"/>
      <c r="BA277" s="398"/>
      <c r="BB277" s="398"/>
      <c r="BC277" s="398"/>
      <c r="BD277" s="398"/>
      <c r="BE277" s="398"/>
      <c r="BF277" s="398"/>
      <c r="BG277" s="399"/>
      <c r="BH277" s="399"/>
      <c r="BI277" s="398"/>
      <c r="BJ277" s="398"/>
      <c r="BK277" s="398"/>
      <c r="BL277" s="398"/>
      <c r="BM277" s="398"/>
      <c r="BN277" s="398"/>
      <c r="BO277" s="398"/>
      <c r="BP277" s="398"/>
      <c r="BQ277" s="398"/>
      <c r="BR277" s="398"/>
      <c r="BS277" s="399"/>
      <c r="BT277" s="402"/>
      <c r="BU277" s="399"/>
      <c r="BV277" s="403"/>
      <c r="BW277" s="404"/>
      <c r="BX277" s="398"/>
      <c r="BY277" s="398"/>
      <c r="BZ277" s="398"/>
      <c r="CA277" s="399"/>
      <c r="CB277" s="405"/>
      <c r="CC277" s="406"/>
      <c r="CD277" s="406"/>
      <c r="CE277" s="398"/>
      <c r="CF277" s="406"/>
      <c r="CG277" s="406"/>
      <c r="CH277" s="406"/>
      <c r="CI277" s="406"/>
      <c r="CJ277" s="406"/>
      <c r="CK277" s="406"/>
      <c r="CL277" s="406"/>
      <c r="CM277" s="399"/>
    </row>
    <row r="278" spans="1:91" x14ac:dyDescent="0.25">
      <c r="A278" s="398"/>
      <c r="B278" s="399"/>
      <c r="C278" s="399"/>
      <c r="D278" s="398"/>
      <c r="E278" s="400"/>
      <c r="F278" s="401"/>
      <c r="G278" s="401"/>
      <c r="H278" s="401"/>
      <c r="I278" s="401"/>
      <c r="J278" s="398"/>
      <c r="K278" s="398"/>
      <c r="L278" s="398"/>
      <c r="Q278" s="398"/>
      <c r="R278" s="398"/>
      <c r="S278" s="398"/>
      <c r="T278" s="398"/>
      <c r="U278" s="398"/>
      <c r="V278" s="400"/>
      <c r="W278" s="400"/>
      <c r="X278" s="399"/>
      <c r="Y278" s="398"/>
      <c r="Z278" s="398"/>
      <c r="AA278" s="398"/>
      <c r="AB278" s="398"/>
      <c r="AC278" s="398"/>
      <c r="AD278" s="399"/>
      <c r="AE278" s="399"/>
      <c r="AF278" s="398"/>
      <c r="AG278" s="407"/>
      <c r="AH278" s="407"/>
      <c r="AI278" s="407"/>
      <c r="AJ278" s="407"/>
      <c r="AK278" s="407"/>
      <c r="AL278" s="398"/>
      <c r="AM278" s="400"/>
      <c r="AN278" s="399"/>
      <c r="AO278" s="399"/>
      <c r="AP278" s="398"/>
      <c r="AQ278" s="398"/>
      <c r="AR278" s="398"/>
      <c r="AS278" s="398"/>
      <c r="AT278" s="398"/>
      <c r="AU278" s="398"/>
      <c r="AV278" s="398"/>
      <c r="AW278" s="398"/>
      <c r="AX278" s="397"/>
      <c r="AY278" s="397"/>
      <c r="AZ278" s="399"/>
      <c r="BA278" s="398"/>
      <c r="BB278" s="398"/>
      <c r="BC278" s="398"/>
      <c r="BD278" s="398"/>
      <c r="BE278" s="398"/>
      <c r="BF278" s="398"/>
      <c r="BG278" s="399"/>
      <c r="BH278" s="399"/>
      <c r="BI278" s="398"/>
      <c r="BJ278" s="398"/>
      <c r="BK278" s="398"/>
      <c r="BL278" s="398"/>
      <c r="BM278" s="398"/>
      <c r="BN278" s="398"/>
      <c r="BO278" s="398"/>
      <c r="BP278" s="398"/>
      <c r="BQ278" s="398"/>
      <c r="BR278" s="398"/>
      <c r="BS278" s="399"/>
      <c r="BT278" s="402"/>
      <c r="BU278" s="399"/>
      <c r="BV278" s="403"/>
      <c r="BW278" s="404"/>
      <c r="BX278" s="398"/>
      <c r="BY278" s="398"/>
      <c r="BZ278" s="398"/>
      <c r="CA278" s="399"/>
      <c r="CB278" s="405"/>
      <c r="CC278" s="406"/>
      <c r="CD278" s="406"/>
      <c r="CE278" s="398"/>
      <c r="CF278" s="406"/>
      <c r="CG278" s="406"/>
      <c r="CH278" s="406"/>
      <c r="CI278" s="406"/>
      <c r="CJ278" s="406"/>
      <c r="CK278" s="406"/>
      <c r="CL278" s="406"/>
      <c r="CM278" s="399"/>
    </row>
    <row r="279" spans="1:91" x14ac:dyDescent="0.25">
      <c r="A279" s="398"/>
      <c r="B279" s="399"/>
      <c r="C279" s="399"/>
      <c r="D279" s="398"/>
      <c r="E279" s="400"/>
      <c r="F279" s="401"/>
      <c r="G279" s="401"/>
      <c r="H279" s="401"/>
      <c r="I279" s="401"/>
      <c r="J279" s="398"/>
      <c r="K279" s="398"/>
      <c r="L279" s="398"/>
      <c r="Q279" s="398"/>
      <c r="R279" s="398"/>
      <c r="S279" s="398"/>
      <c r="T279" s="398"/>
      <c r="U279" s="398"/>
      <c r="V279" s="400"/>
      <c r="W279" s="400"/>
      <c r="X279" s="399"/>
      <c r="Y279" s="398"/>
      <c r="Z279" s="398"/>
      <c r="AA279" s="398"/>
      <c r="AB279" s="398"/>
      <c r="AC279" s="398"/>
      <c r="AD279" s="399"/>
      <c r="AE279" s="399"/>
      <c r="AF279" s="398"/>
      <c r="AG279" s="407"/>
      <c r="AH279" s="407"/>
      <c r="AI279" s="407"/>
      <c r="AJ279" s="407"/>
      <c r="AK279" s="407"/>
      <c r="AL279" s="398"/>
      <c r="AM279" s="400"/>
      <c r="AN279" s="399"/>
      <c r="AO279" s="399"/>
      <c r="AP279" s="398"/>
      <c r="AQ279" s="398"/>
      <c r="AR279" s="398"/>
      <c r="AS279" s="398"/>
      <c r="AT279" s="398"/>
      <c r="AU279" s="398"/>
      <c r="AV279" s="398"/>
      <c r="AW279" s="398"/>
      <c r="AX279" s="397"/>
      <c r="AY279" s="397"/>
      <c r="AZ279" s="399"/>
      <c r="BA279" s="398"/>
      <c r="BB279" s="398"/>
      <c r="BC279" s="398"/>
      <c r="BD279" s="398"/>
      <c r="BE279" s="398"/>
      <c r="BF279" s="398"/>
      <c r="BG279" s="399"/>
      <c r="BH279" s="399"/>
      <c r="BI279" s="398"/>
      <c r="BJ279" s="398"/>
      <c r="BK279" s="398"/>
      <c r="BL279" s="398"/>
      <c r="BM279" s="398"/>
      <c r="BN279" s="398"/>
      <c r="BO279" s="398"/>
      <c r="BP279" s="398"/>
      <c r="BQ279" s="398"/>
      <c r="BR279" s="398"/>
      <c r="BS279" s="399"/>
      <c r="BT279" s="402"/>
      <c r="BU279" s="399"/>
      <c r="BV279" s="403"/>
      <c r="BW279" s="404"/>
      <c r="BX279" s="398"/>
      <c r="BY279" s="398"/>
      <c r="BZ279" s="398"/>
      <c r="CA279" s="399"/>
      <c r="CB279" s="405"/>
      <c r="CC279" s="406"/>
      <c r="CD279" s="406"/>
      <c r="CE279" s="398"/>
      <c r="CF279" s="406"/>
      <c r="CG279" s="406"/>
      <c r="CH279" s="406"/>
      <c r="CI279" s="406"/>
      <c r="CJ279" s="406"/>
      <c r="CK279" s="406"/>
      <c r="CL279" s="406"/>
      <c r="CM279" s="399"/>
    </row>
    <row r="280" spans="1:91" x14ac:dyDescent="0.25">
      <c r="A280" s="398"/>
      <c r="B280" s="399"/>
      <c r="C280" s="399"/>
      <c r="D280" s="398"/>
      <c r="E280" s="400"/>
      <c r="F280" s="401"/>
      <c r="G280" s="401"/>
      <c r="H280" s="401"/>
      <c r="I280" s="401"/>
      <c r="J280" s="398"/>
      <c r="K280" s="398"/>
      <c r="L280" s="398"/>
      <c r="Q280" s="398"/>
      <c r="R280" s="398"/>
      <c r="S280" s="398"/>
      <c r="T280" s="398"/>
      <c r="U280" s="398"/>
      <c r="V280" s="400"/>
      <c r="W280" s="400"/>
      <c r="X280" s="399"/>
      <c r="Y280" s="398"/>
      <c r="Z280" s="398"/>
      <c r="AA280" s="398"/>
      <c r="AB280" s="398"/>
      <c r="AC280" s="398"/>
      <c r="AD280" s="399"/>
      <c r="AE280" s="399"/>
      <c r="AF280" s="398"/>
      <c r="AG280" s="407"/>
      <c r="AH280" s="407"/>
      <c r="AI280" s="407"/>
      <c r="AJ280" s="407"/>
      <c r="AK280" s="407"/>
      <c r="AL280" s="398"/>
      <c r="AM280" s="400"/>
      <c r="AN280" s="399"/>
      <c r="AO280" s="399"/>
      <c r="AP280" s="398"/>
      <c r="AQ280" s="398"/>
      <c r="AR280" s="398"/>
      <c r="AS280" s="398"/>
      <c r="AT280" s="398"/>
      <c r="AU280" s="398"/>
      <c r="AV280" s="398"/>
      <c r="AW280" s="398"/>
      <c r="AX280" s="397"/>
      <c r="AY280" s="397"/>
      <c r="AZ280" s="399"/>
      <c r="BA280" s="398"/>
      <c r="BB280" s="398"/>
      <c r="BC280" s="398"/>
      <c r="BD280" s="398"/>
      <c r="BE280" s="398"/>
      <c r="BF280" s="398"/>
      <c r="BG280" s="399"/>
      <c r="BH280" s="399"/>
      <c r="BI280" s="398"/>
      <c r="BJ280" s="398"/>
      <c r="BK280" s="398"/>
      <c r="BL280" s="398"/>
      <c r="BM280" s="398"/>
      <c r="BN280" s="398"/>
      <c r="BO280" s="398"/>
      <c r="BP280" s="398"/>
      <c r="BQ280" s="398"/>
      <c r="BR280" s="398"/>
      <c r="BS280" s="399"/>
      <c r="BT280" s="402"/>
      <c r="BU280" s="399"/>
      <c r="BV280" s="403"/>
      <c r="BW280" s="404"/>
      <c r="BX280" s="398"/>
      <c r="BY280" s="398"/>
      <c r="BZ280" s="398"/>
      <c r="CA280" s="399"/>
      <c r="CB280" s="405"/>
      <c r="CC280" s="406"/>
      <c r="CD280" s="406"/>
      <c r="CE280" s="398"/>
      <c r="CF280" s="406"/>
      <c r="CG280" s="406"/>
      <c r="CH280" s="406"/>
      <c r="CI280" s="406"/>
      <c r="CJ280" s="406"/>
      <c r="CK280" s="406"/>
      <c r="CL280" s="406"/>
      <c r="CM280" s="399"/>
    </row>
    <row r="281" spans="1:91" x14ac:dyDescent="0.25">
      <c r="A281" s="398"/>
      <c r="B281" s="399"/>
      <c r="C281" s="399"/>
      <c r="D281" s="398"/>
      <c r="E281" s="400"/>
      <c r="F281" s="401"/>
      <c r="G281" s="401"/>
      <c r="H281" s="401"/>
      <c r="I281" s="401"/>
      <c r="J281" s="398"/>
      <c r="K281" s="398"/>
      <c r="L281" s="398"/>
      <c r="Q281" s="398"/>
      <c r="R281" s="398"/>
      <c r="S281" s="398"/>
      <c r="T281" s="398"/>
      <c r="U281" s="398"/>
      <c r="V281" s="400"/>
      <c r="W281" s="400"/>
      <c r="X281" s="399"/>
      <c r="Y281" s="398"/>
      <c r="Z281" s="398"/>
      <c r="AA281" s="398"/>
      <c r="AB281" s="398"/>
      <c r="AC281" s="398"/>
      <c r="AD281" s="399"/>
      <c r="AE281" s="399"/>
      <c r="AF281" s="398"/>
      <c r="AG281" s="407"/>
      <c r="AH281" s="407"/>
      <c r="AI281" s="407"/>
      <c r="AJ281" s="407"/>
      <c r="AK281" s="407"/>
      <c r="AL281" s="398"/>
      <c r="AM281" s="400"/>
      <c r="AN281" s="399"/>
      <c r="AO281" s="399"/>
      <c r="AP281" s="398"/>
      <c r="AQ281" s="398"/>
      <c r="AR281" s="398"/>
      <c r="AS281" s="398"/>
      <c r="AT281" s="398"/>
      <c r="AU281" s="398"/>
      <c r="AV281" s="398"/>
      <c r="AW281" s="398"/>
      <c r="AX281" s="397"/>
      <c r="AY281" s="397"/>
      <c r="AZ281" s="399"/>
      <c r="BA281" s="398"/>
      <c r="BB281" s="398"/>
      <c r="BC281" s="398"/>
      <c r="BD281" s="398"/>
      <c r="BE281" s="398"/>
      <c r="BF281" s="398"/>
      <c r="BG281" s="399"/>
      <c r="BH281" s="399"/>
      <c r="BI281" s="398"/>
      <c r="BJ281" s="398"/>
      <c r="BK281" s="398"/>
      <c r="BL281" s="398"/>
      <c r="BM281" s="398"/>
      <c r="BN281" s="398"/>
      <c r="BO281" s="398"/>
      <c r="BP281" s="398"/>
      <c r="BQ281" s="398"/>
      <c r="BR281" s="398"/>
      <c r="BS281" s="399"/>
      <c r="BT281" s="402"/>
      <c r="BU281" s="399"/>
      <c r="BV281" s="403"/>
      <c r="BW281" s="404"/>
      <c r="BX281" s="398"/>
      <c r="BY281" s="398"/>
      <c r="BZ281" s="398"/>
      <c r="CA281" s="399"/>
      <c r="CB281" s="405"/>
      <c r="CC281" s="406"/>
      <c r="CD281" s="406"/>
      <c r="CE281" s="398"/>
      <c r="CF281" s="406"/>
      <c r="CG281" s="406"/>
      <c r="CH281" s="406"/>
      <c r="CI281" s="406"/>
      <c r="CJ281" s="406"/>
      <c r="CK281" s="406"/>
      <c r="CL281" s="406"/>
      <c r="CM281" s="399"/>
    </row>
    <row r="282" spans="1:91" x14ac:dyDescent="0.25">
      <c r="A282" s="398"/>
      <c r="B282" s="399"/>
      <c r="C282" s="399"/>
      <c r="D282" s="398"/>
      <c r="E282" s="400"/>
      <c r="F282" s="401"/>
      <c r="G282" s="401"/>
      <c r="H282" s="401"/>
      <c r="I282" s="401"/>
      <c r="J282" s="398"/>
      <c r="K282" s="398"/>
      <c r="L282" s="398"/>
      <c r="Q282" s="398"/>
      <c r="R282" s="398"/>
      <c r="S282" s="398"/>
      <c r="T282" s="398"/>
      <c r="U282" s="398"/>
      <c r="V282" s="400"/>
      <c r="W282" s="400"/>
      <c r="X282" s="399"/>
      <c r="Y282" s="398"/>
      <c r="Z282" s="398"/>
      <c r="AA282" s="398"/>
      <c r="AB282" s="398"/>
      <c r="AC282" s="398"/>
      <c r="AD282" s="399"/>
      <c r="AE282" s="399"/>
      <c r="AF282" s="398"/>
      <c r="AG282" s="407"/>
      <c r="AH282" s="407"/>
      <c r="AI282" s="407"/>
      <c r="AJ282" s="407"/>
      <c r="AK282" s="407"/>
      <c r="AL282" s="398"/>
      <c r="AM282" s="400"/>
      <c r="AN282" s="399"/>
      <c r="AO282" s="399"/>
      <c r="AP282" s="398"/>
      <c r="AQ282" s="398"/>
      <c r="AR282" s="398"/>
      <c r="AS282" s="398"/>
      <c r="AT282" s="398"/>
      <c r="AU282" s="398"/>
      <c r="AV282" s="398"/>
      <c r="AW282" s="398"/>
      <c r="AX282" s="397"/>
      <c r="AY282" s="397"/>
      <c r="AZ282" s="399"/>
      <c r="BA282" s="398"/>
      <c r="BB282" s="398"/>
      <c r="BC282" s="398"/>
      <c r="BD282" s="398"/>
      <c r="BE282" s="398"/>
      <c r="BF282" s="398"/>
      <c r="BG282" s="399"/>
      <c r="BH282" s="399"/>
      <c r="BI282" s="398"/>
      <c r="BJ282" s="398"/>
      <c r="BK282" s="398"/>
      <c r="BL282" s="398"/>
      <c r="BM282" s="398"/>
      <c r="BN282" s="398"/>
      <c r="BO282" s="398"/>
      <c r="BP282" s="398"/>
      <c r="BQ282" s="398"/>
      <c r="BR282" s="398"/>
      <c r="BS282" s="399"/>
      <c r="BT282" s="402"/>
      <c r="BU282" s="399"/>
      <c r="BV282" s="403"/>
      <c r="BW282" s="404"/>
      <c r="BX282" s="398"/>
      <c r="BY282" s="398"/>
      <c r="BZ282" s="398"/>
      <c r="CA282" s="399"/>
      <c r="CB282" s="405"/>
      <c r="CC282" s="406"/>
      <c r="CD282" s="406"/>
      <c r="CE282" s="398"/>
      <c r="CF282" s="406"/>
      <c r="CG282" s="406"/>
      <c r="CH282" s="406"/>
      <c r="CI282" s="406"/>
      <c r="CJ282" s="406"/>
      <c r="CK282" s="406"/>
      <c r="CL282" s="406"/>
      <c r="CM282" s="399"/>
    </row>
    <row r="283" spans="1:91" x14ac:dyDescent="0.25">
      <c r="A283" s="398"/>
      <c r="B283" s="399"/>
      <c r="C283" s="399"/>
      <c r="D283" s="398"/>
      <c r="E283" s="400"/>
      <c r="F283" s="401"/>
      <c r="G283" s="401"/>
      <c r="H283" s="401"/>
      <c r="I283" s="401"/>
      <c r="J283" s="398"/>
      <c r="K283" s="398"/>
      <c r="L283" s="398"/>
      <c r="Q283" s="398"/>
      <c r="R283" s="398"/>
      <c r="S283" s="398"/>
      <c r="T283" s="398"/>
      <c r="U283" s="398"/>
      <c r="V283" s="400"/>
      <c r="W283" s="400"/>
      <c r="X283" s="399"/>
      <c r="Y283" s="398"/>
      <c r="Z283" s="398"/>
      <c r="AA283" s="398"/>
      <c r="AB283" s="398"/>
      <c r="AC283" s="398"/>
      <c r="AD283" s="399"/>
      <c r="AE283" s="399"/>
      <c r="AF283" s="398"/>
      <c r="AG283" s="407"/>
      <c r="AH283" s="407"/>
      <c r="AI283" s="407"/>
      <c r="AJ283" s="407"/>
      <c r="AK283" s="407"/>
      <c r="AL283" s="398"/>
      <c r="AM283" s="400"/>
      <c r="AN283" s="399"/>
      <c r="AO283" s="399"/>
      <c r="AP283" s="398"/>
      <c r="AQ283" s="398"/>
      <c r="AR283" s="398"/>
      <c r="AS283" s="398"/>
      <c r="AT283" s="398"/>
      <c r="AU283" s="398"/>
      <c r="AV283" s="398"/>
      <c r="AW283" s="398"/>
      <c r="AX283" s="397"/>
      <c r="AY283" s="397"/>
      <c r="AZ283" s="399"/>
      <c r="BA283" s="398"/>
      <c r="BB283" s="398"/>
      <c r="BC283" s="398"/>
      <c r="BD283" s="398"/>
      <c r="BE283" s="398"/>
      <c r="BF283" s="398"/>
      <c r="BG283" s="399"/>
      <c r="BH283" s="399"/>
      <c r="BI283" s="398"/>
      <c r="BJ283" s="398"/>
      <c r="BK283" s="398"/>
      <c r="BL283" s="398"/>
      <c r="BM283" s="398"/>
      <c r="BN283" s="398"/>
      <c r="BO283" s="398"/>
      <c r="BP283" s="398"/>
      <c r="BQ283" s="398"/>
      <c r="BR283" s="398"/>
      <c r="BS283" s="399"/>
      <c r="BT283" s="402"/>
      <c r="BU283" s="399"/>
      <c r="BV283" s="403"/>
      <c r="BW283" s="404"/>
      <c r="BX283" s="398"/>
      <c r="BY283" s="398"/>
      <c r="BZ283" s="398"/>
      <c r="CA283" s="399"/>
      <c r="CB283" s="405"/>
      <c r="CC283" s="406"/>
      <c r="CD283" s="406"/>
      <c r="CE283" s="398"/>
      <c r="CF283" s="406"/>
      <c r="CG283" s="406"/>
      <c r="CH283" s="406"/>
      <c r="CI283" s="406"/>
      <c r="CJ283" s="406"/>
      <c r="CK283" s="406"/>
      <c r="CL283" s="406"/>
      <c r="CM283" s="399"/>
    </row>
    <row r="284" spans="1:91" x14ac:dyDescent="0.25">
      <c r="A284" s="398"/>
      <c r="B284" s="399"/>
      <c r="C284" s="399"/>
      <c r="D284" s="398"/>
      <c r="E284" s="400"/>
      <c r="F284" s="401"/>
      <c r="G284" s="401"/>
      <c r="H284" s="401"/>
      <c r="I284" s="401"/>
      <c r="J284" s="398"/>
      <c r="K284" s="398"/>
      <c r="L284" s="398"/>
      <c r="Q284" s="398"/>
      <c r="R284" s="398"/>
      <c r="S284" s="398"/>
      <c r="T284" s="398"/>
      <c r="U284" s="398"/>
      <c r="V284" s="400"/>
      <c r="W284" s="400"/>
      <c r="X284" s="399"/>
      <c r="Y284" s="398"/>
      <c r="Z284" s="398"/>
      <c r="AA284" s="398"/>
      <c r="AB284" s="398"/>
      <c r="AC284" s="398"/>
      <c r="AD284" s="399"/>
      <c r="AE284" s="399"/>
      <c r="AF284" s="398"/>
      <c r="AG284" s="407"/>
      <c r="AH284" s="407"/>
      <c r="AI284" s="407"/>
      <c r="AJ284" s="407"/>
      <c r="AK284" s="407"/>
      <c r="AL284" s="398"/>
      <c r="AM284" s="400"/>
      <c r="AN284" s="399"/>
      <c r="AO284" s="399"/>
      <c r="AP284" s="398"/>
      <c r="AQ284" s="398"/>
      <c r="AR284" s="398"/>
      <c r="AS284" s="398"/>
      <c r="AT284" s="398"/>
      <c r="AU284" s="398"/>
      <c r="AV284" s="398"/>
      <c r="AW284" s="398"/>
      <c r="AX284" s="397"/>
      <c r="AY284" s="397"/>
      <c r="AZ284" s="399"/>
      <c r="BA284" s="398"/>
      <c r="BB284" s="398"/>
      <c r="BC284" s="398"/>
      <c r="BD284" s="398"/>
      <c r="BE284" s="398"/>
      <c r="BF284" s="398"/>
      <c r="BG284" s="399"/>
      <c r="BH284" s="399"/>
      <c r="BI284" s="398"/>
      <c r="BJ284" s="398"/>
      <c r="BK284" s="398"/>
      <c r="BL284" s="398"/>
      <c r="BM284" s="398"/>
      <c r="BN284" s="398"/>
      <c r="BO284" s="398"/>
      <c r="BP284" s="398"/>
      <c r="BQ284" s="398"/>
      <c r="BR284" s="398"/>
      <c r="BS284" s="399"/>
      <c r="BT284" s="402"/>
      <c r="BU284" s="399"/>
      <c r="BV284" s="403"/>
      <c r="BW284" s="404"/>
      <c r="BX284" s="398"/>
      <c r="BY284" s="398"/>
      <c r="BZ284" s="398"/>
      <c r="CA284" s="399"/>
      <c r="CB284" s="405"/>
      <c r="CC284" s="406"/>
      <c r="CD284" s="406"/>
      <c r="CE284" s="398"/>
      <c r="CF284" s="406"/>
      <c r="CG284" s="406"/>
      <c r="CH284" s="406"/>
      <c r="CI284" s="406"/>
      <c r="CJ284" s="406"/>
      <c r="CK284" s="406"/>
      <c r="CL284" s="406"/>
      <c r="CM284" s="399"/>
    </row>
    <row r="285" spans="1:91" x14ac:dyDescent="0.25">
      <c r="A285" s="398"/>
      <c r="B285" s="399"/>
      <c r="C285" s="399"/>
      <c r="D285" s="398"/>
      <c r="E285" s="400"/>
      <c r="F285" s="401"/>
      <c r="G285" s="401"/>
      <c r="H285" s="401"/>
      <c r="I285" s="401"/>
      <c r="J285" s="398"/>
      <c r="K285" s="398"/>
      <c r="L285" s="398"/>
      <c r="Q285" s="398"/>
      <c r="R285" s="398"/>
      <c r="S285" s="398"/>
      <c r="T285" s="398"/>
      <c r="U285" s="398"/>
      <c r="V285" s="400"/>
      <c r="W285" s="400"/>
      <c r="X285" s="399"/>
      <c r="Y285" s="398"/>
      <c r="Z285" s="398"/>
      <c r="AA285" s="398"/>
      <c r="AB285" s="398"/>
      <c r="AC285" s="398"/>
      <c r="AD285" s="399"/>
      <c r="AE285" s="399"/>
      <c r="AF285" s="398"/>
      <c r="AG285" s="407"/>
      <c r="AH285" s="407"/>
      <c r="AI285" s="407"/>
      <c r="AJ285" s="407"/>
      <c r="AK285" s="407"/>
      <c r="AL285" s="398"/>
      <c r="AM285" s="400"/>
      <c r="AN285" s="399"/>
      <c r="AO285" s="399"/>
      <c r="AP285" s="398"/>
      <c r="AQ285" s="398"/>
      <c r="AR285" s="398"/>
      <c r="AS285" s="398"/>
      <c r="AT285" s="398"/>
      <c r="AU285" s="398"/>
      <c r="AV285" s="398"/>
      <c r="AW285" s="398"/>
      <c r="AX285" s="397"/>
      <c r="AY285" s="397"/>
      <c r="AZ285" s="399"/>
      <c r="BA285" s="398"/>
      <c r="BB285" s="398"/>
      <c r="BC285" s="398"/>
      <c r="BD285" s="398"/>
      <c r="BE285" s="398"/>
      <c r="BF285" s="398"/>
      <c r="BG285" s="399"/>
      <c r="BH285" s="399"/>
      <c r="BI285" s="398"/>
      <c r="BJ285" s="398"/>
      <c r="BK285" s="398"/>
      <c r="BL285" s="398"/>
      <c r="BM285" s="398"/>
      <c r="BN285" s="398"/>
      <c r="BO285" s="398"/>
      <c r="BP285" s="398"/>
      <c r="BQ285" s="398"/>
      <c r="BR285" s="398"/>
      <c r="BS285" s="399"/>
      <c r="BT285" s="402"/>
      <c r="BU285" s="399"/>
      <c r="BV285" s="403"/>
      <c r="BW285" s="404"/>
      <c r="BX285" s="398"/>
      <c r="BY285" s="398"/>
      <c r="BZ285" s="398"/>
      <c r="CA285" s="399"/>
      <c r="CB285" s="405"/>
      <c r="CC285" s="406"/>
      <c r="CD285" s="406"/>
      <c r="CE285" s="398"/>
      <c r="CF285" s="406"/>
      <c r="CG285" s="406"/>
      <c r="CH285" s="406"/>
      <c r="CI285" s="406"/>
      <c r="CJ285" s="406"/>
      <c r="CK285" s="406"/>
      <c r="CL285" s="406"/>
      <c r="CM285" s="399"/>
    </row>
    <row r="286" spans="1:91" x14ac:dyDescent="0.25">
      <c r="A286" s="398"/>
      <c r="B286" s="399"/>
      <c r="C286" s="399"/>
      <c r="D286" s="398"/>
      <c r="E286" s="400"/>
      <c r="F286" s="401"/>
      <c r="G286" s="401"/>
      <c r="H286" s="401"/>
      <c r="I286" s="401"/>
      <c r="J286" s="398"/>
      <c r="K286" s="398"/>
      <c r="L286" s="398"/>
      <c r="Q286" s="398"/>
      <c r="R286" s="398"/>
      <c r="S286" s="398"/>
      <c r="T286" s="398"/>
      <c r="U286" s="398"/>
      <c r="V286" s="400"/>
      <c r="W286" s="400"/>
      <c r="X286" s="399"/>
      <c r="Y286" s="398"/>
      <c r="Z286" s="398"/>
      <c r="AA286" s="398"/>
      <c r="AB286" s="398"/>
      <c r="AC286" s="398"/>
      <c r="AD286" s="399"/>
      <c r="AE286" s="399"/>
      <c r="AF286" s="398"/>
      <c r="AG286" s="407"/>
      <c r="AH286" s="407"/>
      <c r="AI286" s="407"/>
      <c r="AJ286" s="407"/>
      <c r="AK286" s="407"/>
      <c r="AL286" s="398"/>
      <c r="AM286" s="400"/>
      <c r="AN286" s="399"/>
      <c r="AO286" s="399"/>
      <c r="AP286" s="398"/>
      <c r="AQ286" s="398"/>
      <c r="AR286" s="398"/>
      <c r="AS286" s="398"/>
      <c r="AT286" s="398"/>
      <c r="AU286" s="398"/>
      <c r="AV286" s="398"/>
      <c r="AW286" s="398"/>
      <c r="AX286" s="397"/>
      <c r="AY286" s="397"/>
      <c r="AZ286" s="399"/>
      <c r="BA286" s="398"/>
      <c r="BB286" s="398"/>
      <c r="BC286" s="398"/>
      <c r="BD286" s="398"/>
      <c r="BE286" s="398"/>
      <c r="BF286" s="398"/>
      <c r="BG286" s="399"/>
      <c r="BH286" s="399"/>
      <c r="BI286" s="398"/>
      <c r="BJ286" s="398"/>
      <c r="BK286" s="398"/>
      <c r="BL286" s="398"/>
      <c r="BM286" s="398"/>
      <c r="BN286" s="398"/>
      <c r="BO286" s="398"/>
      <c r="BP286" s="398"/>
      <c r="BQ286" s="398"/>
      <c r="BR286" s="398"/>
      <c r="BS286" s="399"/>
      <c r="BT286" s="402"/>
      <c r="BU286" s="399"/>
      <c r="BV286" s="403"/>
      <c r="BW286" s="404"/>
      <c r="BX286" s="398"/>
      <c r="BY286" s="398"/>
      <c r="BZ286" s="398"/>
      <c r="CA286" s="399"/>
      <c r="CB286" s="405"/>
      <c r="CC286" s="406"/>
      <c r="CD286" s="406"/>
      <c r="CE286" s="398"/>
      <c r="CF286" s="406"/>
      <c r="CG286" s="406"/>
      <c r="CH286" s="406"/>
      <c r="CI286" s="406"/>
      <c r="CJ286" s="406"/>
      <c r="CK286" s="406"/>
      <c r="CL286" s="406"/>
      <c r="CM286" s="399"/>
    </row>
    <row r="287" spans="1:91" x14ac:dyDescent="0.25">
      <c r="A287" s="398"/>
      <c r="B287" s="399"/>
      <c r="C287" s="399"/>
      <c r="D287" s="398"/>
      <c r="E287" s="400"/>
      <c r="F287" s="401"/>
      <c r="G287" s="401"/>
      <c r="H287" s="401"/>
      <c r="I287" s="401"/>
      <c r="J287" s="398"/>
      <c r="K287" s="398"/>
      <c r="L287" s="398"/>
      <c r="Q287" s="398"/>
      <c r="R287" s="398"/>
      <c r="S287" s="398"/>
      <c r="T287" s="398"/>
      <c r="U287" s="398"/>
      <c r="V287" s="400"/>
      <c r="W287" s="400"/>
      <c r="X287" s="399"/>
      <c r="Y287" s="398"/>
      <c r="Z287" s="398"/>
      <c r="AA287" s="398"/>
      <c r="AB287" s="398"/>
      <c r="AC287" s="398"/>
      <c r="AD287" s="399"/>
      <c r="AE287" s="399"/>
      <c r="AF287" s="398"/>
      <c r="AG287" s="407"/>
      <c r="AH287" s="407"/>
      <c r="AI287" s="407"/>
      <c r="AJ287" s="407"/>
      <c r="AK287" s="407"/>
      <c r="AL287" s="398"/>
      <c r="AM287" s="400"/>
      <c r="AN287" s="399"/>
      <c r="AO287" s="399"/>
      <c r="AP287" s="398"/>
      <c r="AQ287" s="398"/>
      <c r="AR287" s="398"/>
      <c r="AS287" s="398"/>
      <c r="AT287" s="398"/>
      <c r="AU287" s="398"/>
      <c r="AV287" s="398"/>
      <c r="AW287" s="398"/>
      <c r="AX287" s="397"/>
      <c r="AY287" s="397"/>
      <c r="AZ287" s="399"/>
      <c r="BA287" s="398"/>
      <c r="BB287" s="398"/>
      <c r="BC287" s="398"/>
      <c r="BD287" s="398"/>
      <c r="BE287" s="398"/>
      <c r="BF287" s="398"/>
      <c r="BG287" s="399"/>
      <c r="BH287" s="399"/>
      <c r="BI287" s="398"/>
      <c r="BJ287" s="398"/>
      <c r="BK287" s="398"/>
      <c r="BL287" s="398"/>
      <c r="BM287" s="398"/>
      <c r="BN287" s="398"/>
      <c r="BO287" s="398"/>
      <c r="BP287" s="398"/>
      <c r="BQ287" s="398"/>
      <c r="BR287" s="398"/>
      <c r="BS287" s="399"/>
      <c r="BT287" s="402"/>
      <c r="BU287" s="399"/>
      <c r="BV287" s="403"/>
      <c r="BW287" s="404"/>
      <c r="BX287" s="398"/>
      <c r="BY287" s="398"/>
      <c r="BZ287" s="398"/>
      <c r="CA287" s="399"/>
      <c r="CB287" s="405"/>
      <c r="CC287" s="406"/>
      <c r="CD287" s="406"/>
      <c r="CE287" s="398"/>
      <c r="CF287" s="406"/>
      <c r="CG287" s="406"/>
      <c r="CH287" s="406"/>
      <c r="CI287" s="406"/>
      <c r="CJ287" s="406"/>
      <c r="CK287" s="406"/>
      <c r="CL287" s="406"/>
      <c r="CM287" s="399"/>
    </row>
    <row r="288" spans="1:91" x14ac:dyDescent="0.25">
      <c r="A288" s="398"/>
      <c r="B288" s="399"/>
      <c r="C288" s="399"/>
      <c r="D288" s="398"/>
      <c r="E288" s="400"/>
      <c r="F288" s="401"/>
      <c r="G288" s="401"/>
      <c r="H288" s="401"/>
      <c r="I288" s="401"/>
      <c r="J288" s="398"/>
      <c r="K288" s="398"/>
      <c r="L288" s="398"/>
      <c r="Q288" s="398"/>
      <c r="R288" s="398"/>
      <c r="S288" s="398"/>
      <c r="T288" s="398"/>
      <c r="U288" s="398"/>
      <c r="V288" s="400"/>
      <c r="W288" s="400"/>
      <c r="X288" s="399"/>
      <c r="Y288" s="398"/>
      <c r="Z288" s="398"/>
      <c r="AA288" s="398"/>
      <c r="AB288" s="398"/>
      <c r="AC288" s="398"/>
      <c r="AD288" s="399"/>
      <c r="AE288" s="399"/>
      <c r="AF288" s="398"/>
      <c r="AG288" s="407"/>
      <c r="AH288" s="407"/>
      <c r="AI288" s="407"/>
      <c r="AJ288" s="407"/>
      <c r="AK288" s="407"/>
      <c r="AL288" s="398"/>
      <c r="AM288" s="400"/>
      <c r="AN288" s="399"/>
      <c r="AO288" s="399"/>
      <c r="AP288" s="398"/>
      <c r="AQ288" s="398"/>
      <c r="AR288" s="398"/>
      <c r="AS288" s="398"/>
      <c r="AT288" s="398"/>
      <c r="AU288" s="398"/>
      <c r="AV288" s="398"/>
      <c r="AW288" s="398"/>
      <c r="AX288" s="397"/>
      <c r="AY288" s="397"/>
      <c r="AZ288" s="399"/>
      <c r="BA288" s="398"/>
      <c r="BB288" s="398"/>
      <c r="BC288" s="398"/>
      <c r="BD288" s="398"/>
      <c r="BE288" s="398"/>
      <c r="BF288" s="398"/>
      <c r="BG288" s="399"/>
      <c r="BH288" s="399"/>
      <c r="BI288" s="398"/>
      <c r="BJ288" s="398"/>
      <c r="BK288" s="398"/>
      <c r="BL288" s="398"/>
      <c r="BM288" s="398"/>
      <c r="BN288" s="398"/>
      <c r="BO288" s="398"/>
      <c r="BP288" s="398"/>
      <c r="BQ288" s="398"/>
      <c r="BR288" s="398"/>
      <c r="BS288" s="399"/>
      <c r="BT288" s="402"/>
      <c r="BU288" s="399"/>
      <c r="BV288" s="403"/>
      <c r="BW288" s="404"/>
      <c r="BX288" s="398"/>
      <c r="BY288" s="398"/>
      <c r="BZ288" s="398"/>
      <c r="CA288" s="399"/>
      <c r="CB288" s="405"/>
      <c r="CC288" s="406"/>
      <c r="CD288" s="406"/>
      <c r="CE288" s="398"/>
      <c r="CF288" s="406"/>
      <c r="CG288" s="406"/>
      <c r="CH288" s="406"/>
      <c r="CI288" s="406"/>
      <c r="CJ288" s="406"/>
      <c r="CK288" s="406"/>
      <c r="CL288" s="406"/>
      <c r="CM288" s="399"/>
    </row>
    <row r="289" spans="1:91" x14ac:dyDescent="0.25">
      <c r="A289" s="398"/>
      <c r="B289" s="399"/>
      <c r="C289" s="399"/>
      <c r="D289" s="398"/>
      <c r="E289" s="400"/>
      <c r="F289" s="401"/>
      <c r="G289" s="401"/>
      <c r="H289" s="401"/>
      <c r="I289" s="401"/>
      <c r="J289" s="398"/>
      <c r="K289" s="398"/>
      <c r="L289" s="398"/>
      <c r="Q289" s="398"/>
      <c r="R289" s="398"/>
      <c r="S289" s="398"/>
      <c r="T289" s="398"/>
      <c r="U289" s="398"/>
      <c r="V289" s="400"/>
      <c r="W289" s="400"/>
      <c r="X289" s="399"/>
      <c r="Y289" s="398"/>
      <c r="Z289" s="398"/>
      <c r="AA289" s="398"/>
      <c r="AB289" s="398"/>
      <c r="AC289" s="398"/>
      <c r="AD289" s="399"/>
      <c r="AE289" s="399"/>
      <c r="AF289" s="398"/>
      <c r="AG289" s="407"/>
      <c r="AH289" s="407"/>
      <c r="AI289" s="407"/>
      <c r="AJ289" s="407"/>
      <c r="AK289" s="407"/>
      <c r="AL289" s="398"/>
      <c r="AM289" s="400"/>
      <c r="AN289" s="399"/>
      <c r="AO289" s="399"/>
      <c r="AP289" s="398"/>
      <c r="AQ289" s="398"/>
      <c r="AR289" s="398"/>
      <c r="AS289" s="398"/>
      <c r="AT289" s="398"/>
      <c r="AU289" s="398"/>
      <c r="AV289" s="398"/>
      <c r="AW289" s="398"/>
      <c r="AX289" s="397"/>
      <c r="AY289" s="397"/>
      <c r="AZ289" s="399"/>
      <c r="BA289" s="398"/>
      <c r="BB289" s="398"/>
      <c r="BC289" s="398"/>
      <c r="BD289" s="398"/>
      <c r="BE289" s="398"/>
      <c r="BF289" s="398"/>
      <c r="BG289" s="399"/>
      <c r="BH289" s="399"/>
      <c r="BI289" s="398"/>
      <c r="BJ289" s="398"/>
      <c r="BK289" s="398"/>
      <c r="BL289" s="398"/>
      <c r="BM289" s="398"/>
      <c r="BN289" s="398"/>
      <c r="BO289" s="398"/>
      <c r="BP289" s="398"/>
      <c r="BQ289" s="398"/>
      <c r="BR289" s="398"/>
      <c r="BS289" s="399"/>
      <c r="BT289" s="402"/>
      <c r="BU289" s="399"/>
      <c r="BV289" s="403"/>
      <c r="BW289" s="404"/>
      <c r="BX289" s="398"/>
      <c r="BY289" s="398"/>
      <c r="BZ289" s="398"/>
      <c r="CA289" s="399"/>
      <c r="CB289" s="405"/>
      <c r="CC289" s="406"/>
      <c r="CD289" s="406"/>
      <c r="CE289" s="398"/>
      <c r="CF289" s="406"/>
      <c r="CG289" s="406"/>
      <c r="CH289" s="406"/>
      <c r="CI289" s="406"/>
      <c r="CJ289" s="406"/>
      <c r="CK289" s="406"/>
      <c r="CL289" s="406"/>
      <c r="CM289" s="399"/>
    </row>
    <row r="290" spans="1:91" x14ac:dyDescent="0.25">
      <c r="A290" s="398"/>
      <c r="B290" s="399"/>
      <c r="C290" s="399"/>
      <c r="D290" s="398"/>
      <c r="E290" s="400"/>
      <c r="F290" s="401"/>
      <c r="G290" s="401"/>
      <c r="H290" s="401"/>
      <c r="I290" s="401"/>
      <c r="J290" s="398"/>
      <c r="K290" s="398"/>
      <c r="L290" s="398"/>
      <c r="Q290" s="398"/>
      <c r="R290" s="398"/>
      <c r="S290" s="398"/>
      <c r="T290" s="398"/>
      <c r="U290" s="398"/>
      <c r="V290" s="400"/>
      <c r="W290" s="400"/>
      <c r="X290" s="399"/>
      <c r="Y290" s="398"/>
      <c r="Z290" s="398"/>
      <c r="AA290" s="398"/>
      <c r="AB290" s="398"/>
      <c r="AC290" s="398"/>
      <c r="AD290" s="399"/>
      <c r="AE290" s="399"/>
      <c r="AF290" s="398"/>
      <c r="AG290" s="407"/>
      <c r="AH290" s="407"/>
      <c r="AI290" s="407"/>
      <c r="AJ290" s="407"/>
      <c r="AK290" s="407"/>
      <c r="AL290" s="398"/>
      <c r="AM290" s="400"/>
      <c r="AN290" s="399"/>
      <c r="AO290" s="399"/>
      <c r="AP290" s="398"/>
      <c r="AQ290" s="398"/>
      <c r="AR290" s="398"/>
      <c r="AS290" s="398"/>
      <c r="AT290" s="398"/>
      <c r="AU290" s="398"/>
      <c r="AV290" s="398"/>
      <c r="AW290" s="398"/>
      <c r="AX290" s="397"/>
      <c r="AY290" s="397"/>
      <c r="AZ290" s="399"/>
      <c r="BA290" s="398"/>
      <c r="BB290" s="398"/>
      <c r="BC290" s="398"/>
      <c r="BD290" s="398"/>
      <c r="BE290" s="398"/>
      <c r="BF290" s="398"/>
      <c r="BG290" s="399"/>
      <c r="BH290" s="399"/>
      <c r="BI290" s="398"/>
      <c r="BJ290" s="398"/>
      <c r="BK290" s="398"/>
      <c r="BL290" s="398"/>
      <c r="BM290" s="398"/>
      <c r="BN290" s="398"/>
      <c r="BO290" s="398"/>
      <c r="BP290" s="398"/>
      <c r="BQ290" s="398"/>
      <c r="BR290" s="398"/>
      <c r="BS290" s="399"/>
      <c r="BT290" s="402"/>
      <c r="BU290" s="399"/>
      <c r="BV290" s="403"/>
      <c r="BW290" s="404"/>
      <c r="BX290" s="398"/>
      <c r="BY290" s="398"/>
      <c r="BZ290" s="398"/>
      <c r="CA290" s="399"/>
      <c r="CB290" s="405"/>
      <c r="CC290" s="406"/>
      <c r="CD290" s="406"/>
      <c r="CE290" s="398"/>
      <c r="CF290" s="406"/>
      <c r="CG290" s="406"/>
      <c r="CH290" s="406"/>
      <c r="CI290" s="406"/>
      <c r="CJ290" s="406"/>
      <c r="CK290" s="406"/>
      <c r="CL290" s="406"/>
      <c r="CM290" s="399"/>
    </row>
    <row r="291" spans="1:91" x14ac:dyDescent="0.25">
      <c r="A291" s="398"/>
      <c r="B291" s="399"/>
      <c r="C291" s="399"/>
      <c r="D291" s="398"/>
      <c r="E291" s="400"/>
      <c r="F291" s="401"/>
      <c r="G291" s="401"/>
      <c r="H291" s="401"/>
      <c r="I291" s="401"/>
      <c r="J291" s="398"/>
      <c r="K291" s="398"/>
      <c r="L291" s="398"/>
      <c r="Q291" s="398"/>
      <c r="R291" s="398"/>
      <c r="S291" s="398"/>
      <c r="T291" s="398"/>
      <c r="U291" s="398"/>
      <c r="V291" s="400"/>
      <c r="W291" s="400"/>
      <c r="X291" s="399"/>
      <c r="Y291" s="398"/>
      <c r="Z291" s="398"/>
      <c r="AA291" s="398"/>
      <c r="AB291" s="398"/>
      <c r="AC291" s="398"/>
      <c r="AD291" s="399"/>
      <c r="AE291" s="399"/>
      <c r="AF291" s="398"/>
      <c r="AG291" s="407"/>
      <c r="AH291" s="407"/>
      <c r="AI291" s="407"/>
      <c r="AJ291" s="407"/>
      <c r="AK291" s="407"/>
      <c r="AL291" s="398"/>
      <c r="AM291" s="400"/>
      <c r="AN291" s="399"/>
      <c r="AO291" s="399"/>
      <c r="AP291" s="398"/>
      <c r="AQ291" s="398"/>
      <c r="AR291" s="398"/>
      <c r="AS291" s="398"/>
      <c r="AT291" s="398"/>
      <c r="AU291" s="398"/>
      <c r="AV291" s="398"/>
      <c r="AW291" s="398"/>
      <c r="AX291" s="397"/>
      <c r="AY291" s="397"/>
      <c r="AZ291" s="399"/>
      <c r="BA291" s="398"/>
      <c r="BB291" s="398"/>
      <c r="BC291" s="398"/>
      <c r="BD291" s="398"/>
      <c r="BE291" s="398"/>
      <c r="BF291" s="398"/>
      <c r="BG291" s="399"/>
      <c r="BH291" s="399"/>
      <c r="BI291" s="398"/>
      <c r="BJ291" s="398"/>
      <c r="BK291" s="398"/>
      <c r="BL291" s="398"/>
      <c r="BM291" s="398"/>
      <c r="BN291" s="398"/>
      <c r="BO291" s="398"/>
      <c r="BP291" s="398"/>
      <c r="BQ291" s="398"/>
      <c r="BR291" s="398"/>
      <c r="BS291" s="399"/>
      <c r="BT291" s="402"/>
      <c r="BU291" s="399"/>
      <c r="BV291" s="403"/>
      <c r="BW291" s="404"/>
      <c r="BX291" s="398"/>
      <c r="BY291" s="398"/>
      <c r="BZ291" s="398"/>
      <c r="CA291" s="399"/>
      <c r="CB291" s="405"/>
      <c r="CC291" s="406"/>
      <c r="CD291" s="406"/>
      <c r="CE291" s="398"/>
      <c r="CF291" s="406"/>
      <c r="CG291" s="406"/>
      <c r="CH291" s="406"/>
      <c r="CI291" s="406"/>
      <c r="CJ291" s="406"/>
      <c r="CK291" s="406"/>
      <c r="CL291" s="406"/>
      <c r="CM291" s="399"/>
    </row>
    <row r="292" spans="1:91" x14ac:dyDescent="0.25">
      <c r="A292" s="398"/>
      <c r="B292" s="399"/>
      <c r="C292" s="399"/>
      <c r="D292" s="398"/>
      <c r="E292" s="400"/>
      <c r="F292" s="401"/>
      <c r="G292" s="401"/>
      <c r="H292" s="401"/>
      <c r="I292" s="401"/>
      <c r="J292" s="398"/>
      <c r="K292" s="398"/>
      <c r="L292" s="398"/>
      <c r="Q292" s="398"/>
      <c r="R292" s="398"/>
      <c r="S292" s="398"/>
      <c r="T292" s="398"/>
      <c r="U292" s="398"/>
      <c r="V292" s="400"/>
      <c r="W292" s="400"/>
      <c r="X292" s="399"/>
      <c r="Y292" s="398"/>
      <c r="Z292" s="398"/>
      <c r="AA292" s="398"/>
      <c r="AB292" s="398"/>
      <c r="AC292" s="398"/>
      <c r="AD292" s="399"/>
      <c r="AE292" s="399"/>
      <c r="AF292" s="398"/>
      <c r="AG292" s="407"/>
      <c r="AH292" s="407"/>
      <c r="AI292" s="407"/>
      <c r="AJ292" s="407"/>
      <c r="AK292" s="407"/>
      <c r="AL292" s="398"/>
      <c r="AM292" s="400"/>
      <c r="AN292" s="399"/>
      <c r="AO292" s="399"/>
      <c r="AP292" s="398"/>
      <c r="AQ292" s="398"/>
      <c r="AR292" s="398"/>
      <c r="AS292" s="398"/>
      <c r="AT292" s="398"/>
      <c r="AU292" s="398"/>
      <c r="AV292" s="398"/>
      <c r="AW292" s="398"/>
      <c r="AX292" s="397"/>
      <c r="AY292" s="397"/>
      <c r="AZ292" s="399"/>
      <c r="BA292" s="398"/>
      <c r="BB292" s="398"/>
      <c r="BC292" s="398"/>
      <c r="BD292" s="398"/>
      <c r="BE292" s="398"/>
      <c r="BF292" s="398"/>
      <c r="BG292" s="399"/>
      <c r="BH292" s="399"/>
      <c r="BI292" s="398"/>
      <c r="BJ292" s="398"/>
      <c r="BK292" s="398"/>
      <c r="BL292" s="398"/>
      <c r="BM292" s="398"/>
      <c r="BN292" s="398"/>
      <c r="BO292" s="398"/>
      <c r="BP292" s="398"/>
      <c r="BQ292" s="398"/>
      <c r="BR292" s="398"/>
      <c r="BS292" s="399"/>
      <c r="BT292" s="402"/>
      <c r="BU292" s="399"/>
      <c r="BV292" s="403"/>
      <c r="BW292" s="404"/>
      <c r="BX292" s="398"/>
      <c r="BY292" s="398"/>
      <c r="BZ292" s="398"/>
      <c r="CA292" s="399"/>
      <c r="CB292" s="405"/>
      <c r="CC292" s="406"/>
      <c r="CD292" s="406"/>
      <c r="CE292" s="398"/>
      <c r="CF292" s="406"/>
      <c r="CG292" s="406"/>
      <c r="CH292" s="406"/>
      <c r="CI292" s="406"/>
      <c r="CJ292" s="406"/>
      <c r="CK292" s="406"/>
      <c r="CL292" s="406"/>
      <c r="CM292" s="399"/>
    </row>
    <row r="293" spans="1:91" x14ac:dyDescent="0.25">
      <c r="A293" s="398"/>
      <c r="B293" s="399"/>
      <c r="C293" s="399"/>
      <c r="D293" s="398"/>
      <c r="E293" s="400"/>
      <c r="F293" s="401"/>
      <c r="G293" s="401"/>
      <c r="H293" s="401"/>
      <c r="I293" s="401"/>
      <c r="J293" s="398"/>
      <c r="K293" s="398"/>
      <c r="L293" s="398"/>
      <c r="Q293" s="398"/>
      <c r="R293" s="398"/>
      <c r="S293" s="398"/>
      <c r="T293" s="398"/>
      <c r="U293" s="398"/>
      <c r="V293" s="400"/>
      <c r="W293" s="400"/>
      <c r="X293" s="399"/>
      <c r="Y293" s="398"/>
      <c r="Z293" s="398"/>
      <c r="AA293" s="398"/>
      <c r="AB293" s="398"/>
      <c r="AC293" s="398"/>
      <c r="AD293" s="399"/>
      <c r="AE293" s="399"/>
      <c r="AF293" s="398"/>
      <c r="AG293" s="407"/>
      <c r="AH293" s="407"/>
      <c r="AI293" s="407"/>
      <c r="AJ293" s="407"/>
      <c r="AK293" s="407"/>
      <c r="AL293" s="398"/>
      <c r="AM293" s="400"/>
      <c r="AN293" s="399"/>
      <c r="AO293" s="399"/>
      <c r="AP293" s="398"/>
      <c r="AQ293" s="398"/>
      <c r="AR293" s="398"/>
      <c r="AS293" s="398"/>
      <c r="AT293" s="398"/>
      <c r="AU293" s="398"/>
      <c r="AV293" s="398"/>
      <c r="AW293" s="398"/>
      <c r="AX293" s="397"/>
      <c r="AY293" s="397"/>
      <c r="AZ293" s="399"/>
      <c r="BA293" s="398"/>
      <c r="BB293" s="398"/>
      <c r="BC293" s="398"/>
      <c r="BD293" s="398"/>
      <c r="BE293" s="398"/>
      <c r="BF293" s="398"/>
      <c r="BG293" s="399"/>
      <c r="BH293" s="399"/>
      <c r="BI293" s="398"/>
      <c r="BJ293" s="398"/>
      <c r="BK293" s="398"/>
      <c r="BL293" s="398"/>
      <c r="BM293" s="398"/>
      <c r="BN293" s="398"/>
      <c r="BO293" s="398"/>
      <c r="BP293" s="398"/>
      <c r="BQ293" s="398"/>
      <c r="BR293" s="398"/>
      <c r="BS293" s="399"/>
      <c r="BT293" s="402"/>
      <c r="BU293" s="399"/>
      <c r="BV293" s="403"/>
      <c r="BW293" s="404"/>
      <c r="BX293" s="398"/>
      <c r="BY293" s="398"/>
      <c r="BZ293" s="398"/>
      <c r="CA293" s="399"/>
      <c r="CB293" s="405"/>
      <c r="CC293" s="406"/>
      <c r="CD293" s="406"/>
      <c r="CE293" s="398"/>
      <c r="CF293" s="406"/>
      <c r="CG293" s="406"/>
      <c r="CH293" s="406"/>
      <c r="CI293" s="406"/>
      <c r="CJ293" s="406"/>
      <c r="CK293" s="406"/>
      <c r="CL293" s="406"/>
      <c r="CM293" s="399"/>
    </row>
    <row r="294" spans="1:91" x14ac:dyDescent="0.25">
      <c r="A294" s="398"/>
      <c r="B294" s="399"/>
      <c r="C294" s="399"/>
      <c r="D294" s="398"/>
      <c r="E294" s="400"/>
      <c r="F294" s="401"/>
      <c r="G294" s="401"/>
      <c r="H294" s="401"/>
      <c r="I294" s="401"/>
      <c r="J294" s="398"/>
      <c r="K294" s="398"/>
      <c r="L294" s="398"/>
      <c r="Q294" s="398"/>
      <c r="R294" s="398"/>
      <c r="S294" s="398"/>
      <c r="T294" s="398"/>
      <c r="U294" s="398"/>
      <c r="V294" s="400"/>
      <c r="W294" s="400"/>
      <c r="X294" s="399"/>
      <c r="Y294" s="398"/>
      <c r="Z294" s="398"/>
      <c r="AA294" s="398"/>
      <c r="AB294" s="398"/>
      <c r="AC294" s="398"/>
      <c r="AD294" s="399"/>
      <c r="AE294" s="399"/>
      <c r="AF294" s="398"/>
      <c r="AG294" s="407"/>
      <c r="AH294" s="407"/>
      <c r="AI294" s="407"/>
      <c r="AJ294" s="407"/>
      <c r="AK294" s="407"/>
      <c r="AL294" s="398"/>
      <c r="AM294" s="400"/>
      <c r="AN294" s="399"/>
      <c r="AO294" s="399"/>
      <c r="AP294" s="398"/>
      <c r="AQ294" s="398"/>
      <c r="AR294" s="398"/>
      <c r="AS294" s="398"/>
      <c r="AT294" s="398"/>
      <c r="AU294" s="398"/>
      <c r="AV294" s="398"/>
      <c r="AW294" s="398"/>
      <c r="AX294" s="397"/>
      <c r="AY294" s="397"/>
      <c r="AZ294" s="399"/>
      <c r="BA294" s="398"/>
      <c r="BB294" s="398"/>
      <c r="BC294" s="398"/>
      <c r="BD294" s="398"/>
      <c r="BE294" s="398"/>
      <c r="BF294" s="398"/>
      <c r="BG294" s="399"/>
      <c r="BH294" s="399"/>
      <c r="BI294" s="398"/>
      <c r="BJ294" s="398"/>
      <c r="BK294" s="398"/>
      <c r="BL294" s="398"/>
      <c r="BM294" s="398"/>
      <c r="BN294" s="398"/>
      <c r="BO294" s="398"/>
      <c r="BP294" s="398"/>
      <c r="BQ294" s="398"/>
      <c r="BR294" s="398"/>
      <c r="BS294" s="399"/>
      <c r="BT294" s="402"/>
      <c r="BU294" s="399"/>
      <c r="BV294" s="403"/>
      <c r="BW294" s="404"/>
      <c r="BX294" s="398"/>
      <c r="BY294" s="398"/>
      <c r="BZ294" s="398"/>
      <c r="CA294" s="399"/>
      <c r="CB294" s="405"/>
      <c r="CC294" s="406"/>
      <c r="CD294" s="406"/>
      <c r="CE294" s="398"/>
      <c r="CF294" s="406"/>
      <c r="CG294" s="406"/>
      <c r="CH294" s="406"/>
      <c r="CI294" s="406"/>
      <c r="CJ294" s="406"/>
      <c r="CK294" s="406"/>
      <c r="CL294" s="406"/>
      <c r="CM294" s="399"/>
    </row>
    <row r="295" spans="1:91" x14ac:dyDescent="0.25">
      <c r="A295" s="398"/>
      <c r="B295" s="399"/>
      <c r="C295" s="399"/>
      <c r="D295" s="398"/>
      <c r="E295" s="400"/>
      <c r="F295" s="401"/>
      <c r="G295" s="401"/>
      <c r="H295" s="401"/>
      <c r="I295" s="401"/>
      <c r="J295" s="398"/>
      <c r="K295" s="398"/>
      <c r="L295" s="398"/>
      <c r="Q295" s="398"/>
      <c r="R295" s="398"/>
      <c r="S295" s="398"/>
      <c r="T295" s="398"/>
      <c r="U295" s="398"/>
      <c r="V295" s="400"/>
      <c r="W295" s="400"/>
      <c r="X295" s="399"/>
      <c r="Y295" s="398"/>
      <c r="Z295" s="398"/>
      <c r="AA295" s="398"/>
      <c r="AB295" s="398"/>
      <c r="AC295" s="398"/>
      <c r="AD295" s="399"/>
      <c r="AE295" s="399"/>
      <c r="AF295" s="398"/>
      <c r="AG295" s="407"/>
      <c r="AH295" s="407"/>
      <c r="AI295" s="407"/>
      <c r="AJ295" s="407"/>
      <c r="AK295" s="407"/>
      <c r="AL295" s="398"/>
      <c r="AM295" s="400"/>
      <c r="AN295" s="399"/>
      <c r="AO295" s="399"/>
      <c r="AP295" s="398"/>
      <c r="AQ295" s="398"/>
      <c r="AR295" s="398"/>
      <c r="AS295" s="398"/>
      <c r="AT295" s="398"/>
      <c r="AU295" s="398"/>
      <c r="AV295" s="398"/>
      <c r="AW295" s="398"/>
      <c r="AX295" s="397"/>
      <c r="AY295" s="397"/>
      <c r="AZ295" s="399"/>
      <c r="BA295" s="398"/>
      <c r="BB295" s="398"/>
      <c r="BC295" s="398"/>
      <c r="BD295" s="398"/>
      <c r="BE295" s="398"/>
      <c r="BF295" s="398"/>
      <c r="BG295" s="399"/>
      <c r="BH295" s="399"/>
      <c r="BI295" s="398"/>
      <c r="BJ295" s="398"/>
      <c r="BK295" s="398"/>
      <c r="BL295" s="398"/>
      <c r="BM295" s="398"/>
      <c r="BN295" s="398"/>
      <c r="BO295" s="398"/>
      <c r="BP295" s="398"/>
      <c r="BQ295" s="398"/>
      <c r="BR295" s="398"/>
      <c r="BS295" s="399"/>
      <c r="BT295" s="402"/>
      <c r="BU295" s="399"/>
      <c r="BV295" s="403"/>
      <c r="BW295" s="404"/>
      <c r="BX295" s="398"/>
      <c r="BY295" s="398"/>
      <c r="BZ295" s="398"/>
      <c r="CA295" s="399"/>
      <c r="CB295" s="405"/>
      <c r="CC295" s="406"/>
      <c r="CD295" s="406"/>
      <c r="CE295" s="398"/>
      <c r="CF295" s="406"/>
      <c r="CG295" s="406"/>
      <c r="CH295" s="406"/>
      <c r="CI295" s="406"/>
      <c r="CJ295" s="406"/>
      <c r="CK295" s="406"/>
      <c r="CL295" s="406"/>
      <c r="CM295" s="399"/>
    </row>
    <row r="296" spans="1:91" x14ac:dyDescent="0.25">
      <c r="A296" s="398"/>
      <c r="B296" s="399"/>
      <c r="C296" s="399"/>
      <c r="D296" s="398"/>
      <c r="E296" s="400"/>
      <c r="F296" s="401"/>
      <c r="G296" s="401"/>
      <c r="H296" s="401"/>
      <c r="I296" s="401"/>
      <c r="J296" s="398"/>
      <c r="K296" s="398"/>
      <c r="L296" s="398"/>
      <c r="Q296" s="398"/>
      <c r="R296" s="398"/>
      <c r="S296" s="398"/>
      <c r="T296" s="398"/>
      <c r="U296" s="398"/>
      <c r="V296" s="400"/>
      <c r="W296" s="400"/>
      <c r="X296" s="399"/>
      <c r="Y296" s="398"/>
      <c r="Z296" s="398"/>
      <c r="AA296" s="398"/>
      <c r="AB296" s="398"/>
      <c r="AC296" s="398"/>
      <c r="AD296" s="399"/>
      <c r="AE296" s="399"/>
      <c r="AF296" s="398"/>
      <c r="AG296" s="407"/>
      <c r="AH296" s="407"/>
      <c r="AI296" s="407"/>
      <c r="AJ296" s="407"/>
      <c r="AK296" s="407"/>
      <c r="AL296" s="398"/>
      <c r="AM296" s="400"/>
      <c r="AN296" s="399"/>
      <c r="AO296" s="399"/>
      <c r="AP296" s="398"/>
      <c r="AQ296" s="398"/>
      <c r="AR296" s="398"/>
      <c r="AS296" s="398"/>
      <c r="AT296" s="398"/>
      <c r="AU296" s="398"/>
      <c r="AV296" s="398"/>
      <c r="AW296" s="398"/>
      <c r="AX296" s="397"/>
      <c r="AY296" s="397"/>
      <c r="AZ296" s="399"/>
      <c r="BA296" s="398"/>
      <c r="BB296" s="398"/>
      <c r="BC296" s="398"/>
      <c r="BD296" s="398"/>
      <c r="BE296" s="398"/>
      <c r="BF296" s="398"/>
      <c r="BG296" s="399"/>
      <c r="BH296" s="399"/>
      <c r="BI296" s="398"/>
      <c r="BJ296" s="398"/>
      <c r="BK296" s="398"/>
      <c r="BL296" s="398"/>
      <c r="BM296" s="398"/>
      <c r="BN296" s="398"/>
      <c r="BO296" s="398"/>
      <c r="BP296" s="398"/>
      <c r="BQ296" s="398"/>
      <c r="BR296" s="398"/>
      <c r="BS296" s="399"/>
      <c r="BT296" s="402"/>
      <c r="BU296" s="399"/>
      <c r="BV296" s="403"/>
      <c r="BW296" s="404"/>
      <c r="BX296" s="398"/>
      <c r="BY296" s="398"/>
      <c r="BZ296" s="398"/>
      <c r="CA296" s="399"/>
      <c r="CB296" s="405"/>
      <c r="CC296" s="406"/>
      <c r="CD296" s="406"/>
      <c r="CE296" s="398"/>
      <c r="CF296" s="406"/>
      <c r="CG296" s="406"/>
      <c r="CH296" s="406"/>
      <c r="CI296" s="406"/>
      <c r="CJ296" s="406"/>
      <c r="CK296" s="406"/>
      <c r="CL296" s="406"/>
      <c r="CM296" s="399"/>
    </row>
    <row r="297" spans="1:91" x14ac:dyDescent="0.25">
      <c r="A297" s="398"/>
      <c r="B297" s="399"/>
      <c r="C297" s="399"/>
      <c r="D297" s="398"/>
      <c r="E297" s="400"/>
      <c r="F297" s="401"/>
      <c r="G297" s="401"/>
      <c r="H297" s="401"/>
      <c r="I297" s="401"/>
      <c r="J297" s="398"/>
      <c r="K297" s="398"/>
      <c r="L297" s="398"/>
      <c r="Q297" s="398"/>
      <c r="R297" s="398"/>
      <c r="S297" s="398"/>
      <c r="T297" s="398"/>
      <c r="U297" s="398"/>
      <c r="V297" s="400"/>
      <c r="W297" s="400"/>
      <c r="X297" s="399"/>
      <c r="Y297" s="398"/>
      <c r="Z297" s="398"/>
      <c r="AA297" s="398"/>
      <c r="AB297" s="398"/>
      <c r="AC297" s="398"/>
      <c r="AD297" s="399"/>
      <c r="AE297" s="399"/>
      <c r="AF297" s="398"/>
      <c r="AG297" s="407"/>
      <c r="AH297" s="407"/>
      <c r="AI297" s="407"/>
      <c r="AJ297" s="407"/>
      <c r="AK297" s="407"/>
      <c r="AL297" s="398"/>
      <c r="AM297" s="400"/>
      <c r="AN297" s="399"/>
      <c r="AO297" s="399"/>
      <c r="AP297" s="398"/>
      <c r="AQ297" s="398"/>
      <c r="AR297" s="398"/>
      <c r="AS297" s="398"/>
      <c r="AT297" s="398"/>
      <c r="AU297" s="398"/>
      <c r="AV297" s="398"/>
      <c r="AW297" s="398"/>
      <c r="AX297" s="397"/>
      <c r="AY297" s="397"/>
      <c r="AZ297" s="399"/>
      <c r="BA297" s="398"/>
      <c r="BB297" s="398"/>
      <c r="BC297" s="398"/>
      <c r="BD297" s="398"/>
      <c r="BE297" s="398"/>
      <c r="BF297" s="398"/>
      <c r="BG297" s="399"/>
      <c r="BH297" s="399"/>
      <c r="BI297" s="398"/>
      <c r="BJ297" s="398"/>
      <c r="BK297" s="398"/>
      <c r="BL297" s="398"/>
      <c r="BM297" s="398"/>
      <c r="BN297" s="398"/>
      <c r="BO297" s="398"/>
      <c r="BP297" s="398"/>
      <c r="BQ297" s="398"/>
      <c r="BR297" s="398"/>
      <c r="BS297" s="399"/>
      <c r="BT297" s="402"/>
      <c r="BU297" s="399"/>
      <c r="BV297" s="403"/>
      <c r="BW297" s="404"/>
      <c r="BX297" s="398"/>
      <c r="BY297" s="398"/>
      <c r="BZ297" s="398"/>
      <c r="CA297" s="399"/>
      <c r="CB297" s="405"/>
      <c r="CC297" s="406"/>
      <c r="CD297" s="406"/>
      <c r="CE297" s="398"/>
      <c r="CF297" s="406"/>
      <c r="CG297" s="406"/>
      <c r="CH297" s="406"/>
      <c r="CI297" s="406"/>
      <c r="CJ297" s="406"/>
      <c r="CK297" s="406"/>
      <c r="CL297" s="406"/>
      <c r="CM297" s="399"/>
    </row>
    <row r="298" spans="1:91" x14ac:dyDescent="0.25">
      <c r="A298" s="398"/>
      <c r="B298" s="399"/>
      <c r="C298" s="399"/>
      <c r="D298" s="398"/>
      <c r="E298" s="400"/>
      <c r="F298" s="401"/>
      <c r="G298" s="401"/>
      <c r="H298" s="401"/>
      <c r="I298" s="401"/>
      <c r="J298" s="398"/>
      <c r="K298" s="398"/>
      <c r="L298" s="398"/>
      <c r="Q298" s="398"/>
      <c r="R298" s="398"/>
      <c r="S298" s="398"/>
      <c r="T298" s="398"/>
      <c r="U298" s="398"/>
      <c r="V298" s="400"/>
      <c r="W298" s="400"/>
      <c r="X298" s="399"/>
      <c r="Y298" s="398"/>
      <c r="Z298" s="398"/>
      <c r="AA298" s="398"/>
      <c r="AB298" s="398"/>
      <c r="AC298" s="398"/>
      <c r="AD298" s="399"/>
      <c r="AE298" s="399"/>
      <c r="AF298" s="398"/>
      <c r="AG298" s="407"/>
      <c r="AH298" s="407"/>
      <c r="AI298" s="407"/>
      <c r="AJ298" s="407"/>
      <c r="AK298" s="407"/>
      <c r="AL298" s="398"/>
      <c r="AM298" s="400"/>
      <c r="AN298" s="399"/>
      <c r="AO298" s="399"/>
      <c r="AP298" s="398"/>
      <c r="AQ298" s="398"/>
      <c r="AR298" s="398"/>
      <c r="AS298" s="398"/>
      <c r="AT298" s="398"/>
      <c r="AU298" s="398"/>
      <c r="AV298" s="398"/>
      <c r="AW298" s="398"/>
      <c r="AX298" s="397"/>
      <c r="AY298" s="397"/>
      <c r="AZ298" s="399"/>
      <c r="BA298" s="398"/>
      <c r="BB298" s="398"/>
      <c r="BC298" s="398"/>
      <c r="BD298" s="398"/>
      <c r="BE298" s="398"/>
      <c r="BF298" s="398"/>
      <c r="BG298" s="399"/>
      <c r="BH298" s="399"/>
      <c r="BI298" s="398"/>
      <c r="BJ298" s="398"/>
      <c r="BK298" s="398"/>
      <c r="BL298" s="398"/>
      <c r="BM298" s="398"/>
      <c r="BN298" s="398"/>
      <c r="BO298" s="398"/>
      <c r="BP298" s="398"/>
      <c r="BQ298" s="398"/>
      <c r="BR298" s="398"/>
      <c r="BS298" s="399"/>
      <c r="BT298" s="402"/>
      <c r="BU298" s="399"/>
      <c r="BV298" s="403"/>
      <c r="BW298" s="404"/>
      <c r="BX298" s="398"/>
      <c r="BY298" s="398"/>
      <c r="BZ298" s="398"/>
      <c r="CA298" s="399"/>
      <c r="CB298" s="405"/>
      <c r="CC298" s="406"/>
      <c r="CD298" s="406"/>
      <c r="CE298" s="398"/>
      <c r="CF298" s="406"/>
      <c r="CG298" s="406"/>
      <c r="CH298" s="406"/>
      <c r="CI298" s="406"/>
      <c r="CJ298" s="406"/>
      <c r="CK298" s="406"/>
      <c r="CL298" s="406"/>
      <c r="CM298" s="399"/>
    </row>
    <row r="299" spans="1:91" x14ac:dyDescent="0.25">
      <c r="A299" s="398"/>
      <c r="B299" s="399"/>
      <c r="C299" s="399"/>
      <c r="D299" s="398"/>
      <c r="E299" s="400"/>
      <c r="F299" s="401"/>
      <c r="G299" s="401"/>
      <c r="H299" s="401"/>
      <c r="I299" s="401"/>
      <c r="J299" s="398"/>
      <c r="K299" s="398"/>
      <c r="L299" s="398"/>
      <c r="Q299" s="398"/>
      <c r="R299" s="398"/>
      <c r="S299" s="398"/>
      <c r="T299" s="398"/>
      <c r="U299" s="398"/>
      <c r="V299" s="400"/>
      <c r="W299" s="400"/>
      <c r="X299" s="399"/>
      <c r="Y299" s="398"/>
      <c r="Z299" s="398"/>
      <c r="AA299" s="398"/>
      <c r="AB299" s="398"/>
      <c r="AC299" s="398"/>
      <c r="AD299" s="399"/>
      <c r="AE299" s="399"/>
      <c r="AF299" s="398"/>
      <c r="AG299" s="407"/>
      <c r="AH299" s="407"/>
      <c r="AI299" s="407"/>
      <c r="AJ299" s="407"/>
      <c r="AK299" s="407"/>
      <c r="AL299" s="398"/>
      <c r="AM299" s="400"/>
      <c r="AN299" s="399"/>
      <c r="AO299" s="399"/>
      <c r="AP299" s="398"/>
      <c r="AQ299" s="398"/>
      <c r="AR299" s="398"/>
      <c r="AS299" s="398"/>
      <c r="AT299" s="398"/>
      <c r="AU299" s="398"/>
      <c r="AV299" s="398"/>
      <c r="AW299" s="398"/>
      <c r="AX299" s="397"/>
      <c r="AY299" s="397"/>
      <c r="AZ299" s="399"/>
      <c r="BA299" s="398"/>
      <c r="BB299" s="398"/>
      <c r="BC299" s="398"/>
      <c r="BD299" s="398"/>
      <c r="BE299" s="398"/>
      <c r="BF299" s="398"/>
      <c r="BG299" s="399"/>
      <c r="BH299" s="399"/>
      <c r="BI299" s="398"/>
      <c r="BJ299" s="398"/>
      <c r="BK299" s="398"/>
      <c r="BL299" s="398"/>
      <c r="BM299" s="398"/>
      <c r="BN299" s="398"/>
      <c r="BO299" s="398"/>
      <c r="BP299" s="398"/>
      <c r="BQ299" s="398"/>
      <c r="BR299" s="398"/>
      <c r="BS299" s="399"/>
      <c r="BT299" s="402"/>
      <c r="BU299" s="399"/>
      <c r="BV299" s="403"/>
      <c r="BW299" s="404"/>
      <c r="BX299" s="398"/>
      <c r="BY299" s="398"/>
      <c r="BZ299" s="398"/>
      <c r="CA299" s="399"/>
      <c r="CB299" s="405"/>
      <c r="CC299" s="406"/>
      <c r="CD299" s="406"/>
      <c r="CE299" s="398"/>
      <c r="CF299" s="406"/>
      <c r="CG299" s="406"/>
      <c r="CH299" s="406"/>
      <c r="CI299" s="406"/>
      <c r="CJ299" s="406"/>
      <c r="CK299" s="406"/>
      <c r="CL299" s="406"/>
      <c r="CM299" s="399"/>
    </row>
    <row r="300" spans="1:91" x14ac:dyDescent="0.25">
      <c r="A300" s="398"/>
      <c r="B300" s="399"/>
      <c r="C300" s="399"/>
      <c r="D300" s="398"/>
      <c r="E300" s="400"/>
      <c r="F300" s="401"/>
      <c r="G300" s="401"/>
      <c r="H300" s="401"/>
      <c r="I300" s="401"/>
      <c r="J300" s="398"/>
      <c r="K300" s="398"/>
      <c r="L300" s="398"/>
      <c r="Q300" s="398"/>
      <c r="R300" s="398"/>
      <c r="S300" s="398"/>
      <c r="T300" s="398"/>
      <c r="U300" s="398"/>
      <c r="V300" s="400"/>
      <c r="W300" s="400"/>
      <c r="X300" s="399"/>
      <c r="Y300" s="398"/>
      <c r="Z300" s="398"/>
      <c r="AA300" s="398"/>
      <c r="AB300" s="398"/>
      <c r="AC300" s="398"/>
      <c r="AD300" s="399"/>
      <c r="AE300" s="399"/>
      <c r="AF300" s="398"/>
      <c r="AG300" s="407"/>
      <c r="AH300" s="407"/>
      <c r="AI300" s="407"/>
      <c r="AJ300" s="407"/>
      <c r="AK300" s="407"/>
      <c r="AL300" s="398"/>
      <c r="AM300" s="400"/>
      <c r="AN300" s="399"/>
      <c r="AO300" s="399"/>
      <c r="AP300" s="398"/>
      <c r="AQ300" s="398"/>
      <c r="AR300" s="398"/>
      <c r="AS300" s="398"/>
      <c r="AT300" s="398"/>
      <c r="AU300" s="398"/>
      <c r="AV300" s="398"/>
      <c r="AW300" s="398"/>
      <c r="AX300" s="397"/>
      <c r="AY300" s="397"/>
      <c r="AZ300" s="399"/>
      <c r="BA300" s="398"/>
      <c r="BB300" s="398"/>
      <c r="BC300" s="398"/>
      <c r="BD300" s="398"/>
      <c r="BE300" s="398"/>
      <c r="BF300" s="398"/>
      <c r="BG300" s="399"/>
      <c r="BH300" s="399"/>
      <c r="BI300" s="398"/>
      <c r="BJ300" s="398"/>
      <c r="BK300" s="398"/>
      <c r="BL300" s="398"/>
      <c r="BM300" s="398"/>
      <c r="BN300" s="398"/>
      <c r="BO300" s="398"/>
      <c r="BP300" s="398"/>
      <c r="BQ300" s="398"/>
      <c r="BR300" s="398"/>
      <c r="BS300" s="399"/>
      <c r="BT300" s="402"/>
      <c r="BU300" s="399"/>
      <c r="BV300" s="403"/>
      <c r="BW300" s="404"/>
      <c r="BX300" s="398"/>
      <c r="BY300" s="398"/>
      <c r="BZ300" s="398"/>
      <c r="CA300" s="399"/>
      <c r="CB300" s="405"/>
      <c r="CC300" s="406"/>
      <c r="CD300" s="406"/>
      <c r="CE300" s="398"/>
      <c r="CF300" s="406"/>
      <c r="CG300" s="406"/>
      <c r="CH300" s="406"/>
      <c r="CI300" s="406"/>
      <c r="CJ300" s="406"/>
      <c r="CK300" s="406"/>
      <c r="CL300" s="406"/>
      <c r="CM300" s="399"/>
    </row>
    <row r="301" spans="1:91" x14ac:dyDescent="0.25">
      <c r="A301" s="398"/>
      <c r="B301" s="399"/>
      <c r="C301" s="399"/>
      <c r="D301" s="398"/>
      <c r="E301" s="400"/>
      <c r="F301" s="401"/>
      <c r="G301" s="401"/>
      <c r="H301" s="401"/>
      <c r="I301" s="401"/>
      <c r="J301" s="398"/>
      <c r="K301" s="398"/>
      <c r="L301" s="398"/>
      <c r="Q301" s="398"/>
      <c r="R301" s="398"/>
      <c r="S301" s="398"/>
      <c r="T301" s="398"/>
      <c r="U301" s="398"/>
      <c r="V301" s="400"/>
      <c r="W301" s="400"/>
      <c r="X301" s="399"/>
      <c r="Y301" s="398"/>
      <c r="Z301" s="398"/>
      <c r="AA301" s="398"/>
      <c r="AB301" s="398"/>
      <c r="AC301" s="398"/>
      <c r="AD301" s="399"/>
      <c r="AE301" s="399"/>
      <c r="AF301" s="398"/>
      <c r="AG301" s="407"/>
      <c r="AH301" s="407"/>
      <c r="AI301" s="407"/>
      <c r="AJ301" s="407"/>
      <c r="AK301" s="407"/>
      <c r="AL301" s="398"/>
      <c r="AM301" s="400"/>
      <c r="AN301" s="399"/>
      <c r="AO301" s="399"/>
      <c r="AP301" s="398"/>
      <c r="AQ301" s="398"/>
      <c r="AR301" s="398"/>
      <c r="AS301" s="398"/>
      <c r="AT301" s="398"/>
      <c r="AU301" s="398"/>
      <c r="AV301" s="398"/>
      <c r="AW301" s="398"/>
      <c r="AX301" s="397"/>
      <c r="AY301" s="397"/>
      <c r="AZ301" s="399"/>
      <c r="BA301" s="398"/>
      <c r="BB301" s="398"/>
      <c r="BC301" s="398"/>
      <c r="BD301" s="398"/>
      <c r="BE301" s="398"/>
      <c r="BF301" s="398"/>
      <c r="BG301" s="399"/>
      <c r="BH301" s="399"/>
      <c r="BI301" s="398"/>
      <c r="BJ301" s="398"/>
      <c r="BK301" s="398"/>
      <c r="BL301" s="398"/>
      <c r="BM301" s="398"/>
      <c r="BN301" s="398"/>
      <c r="BO301" s="398"/>
      <c r="BP301" s="398"/>
      <c r="BQ301" s="398"/>
      <c r="BR301" s="398"/>
      <c r="BS301" s="399"/>
      <c r="BT301" s="402"/>
      <c r="BU301" s="399"/>
      <c r="BV301" s="403"/>
      <c r="BW301" s="404"/>
      <c r="BX301" s="398"/>
      <c r="BY301" s="398"/>
      <c r="BZ301" s="398"/>
      <c r="CA301" s="399"/>
      <c r="CB301" s="405"/>
      <c r="CC301" s="406"/>
      <c r="CD301" s="406"/>
      <c r="CE301" s="398"/>
      <c r="CF301" s="406"/>
      <c r="CG301" s="406"/>
      <c r="CH301" s="406"/>
      <c r="CI301" s="406"/>
      <c r="CJ301" s="406"/>
      <c r="CK301" s="406"/>
      <c r="CL301" s="406"/>
      <c r="CM301" s="399"/>
    </row>
    <row r="302" spans="1:91" x14ac:dyDescent="0.25">
      <c r="A302" s="398"/>
      <c r="B302" s="399"/>
      <c r="C302" s="399"/>
      <c r="D302" s="398"/>
      <c r="E302" s="400"/>
      <c r="F302" s="401"/>
      <c r="G302" s="401"/>
      <c r="H302" s="401"/>
      <c r="I302" s="401"/>
      <c r="J302" s="398"/>
      <c r="K302" s="398"/>
      <c r="L302" s="398"/>
      <c r="Q302" s="398"/>
      <c r="R302" s="398"/>
      <c r="S302" s="398"/>
      <c r="T302" s="398"/>
      <c r="U302" s="398"/>
      <c r="V302" s="400"/>
      <c r="W302" s="400"/>
      <c r="X302" s="399"/>
      <c r="Y302" s="398"/>
      <c r="Z302" s="398"/>
      <c r="AA302" s="398"/>
      <c r="AB302" s="398"/>
      <c r="AC302" s="398"/>
      <c r="AD302" s="399"/>
      <c r="AE302" s="399"/>
      <c r="AF302" s="398"/>
      <c r="AG302" s="407"/>
      <c r="AH302" s="407"/>
      <c r="AI302" s="407"/>
      <c r="AJ302" s="407"/>
      <c r="AK302" s="407"/>
      <c r="AL302" s="398"/>
      <c r="AM302" s="400"/>
      <c r="AN302" s="399"/>
      <c r="AO302" s="399"/>
      <c r="AP302" s="398"/>
      <c r="AQ302" s="398"/>
      <c r="AR302" s="398"/>
      <c r="AS302" s="398"/>
      <c r="AT302" s="398"/>
      <c r="AU302" s="398"/>
      <c r="AV302" s="398"/>
      <c r="AW302" s="398"/>
      <c r="AX302" s="397"/>
      <c r="AY302" s="397"/>
      <c r="AZ302" s="399"/>
      <c r="BA302" s="398"/>
      <c r="BB302" s="398"/>
      <c r="BC302" s="398"/>
      <c r="BD302" s="398"/>
      <c r="BE302" s="398"/>
      <c r="BF302" s="398"/>
      <c r="BG302" s="399"/>
      <c r="BH302" s="399"/>
      <c r="BI302" s="398"/>
      <c r="BJ302" s="398"/>
      <c r="BK302" s="398"/>
      <c r="BL302" s="398"/>
      <c r="BM302" s="398"/>
      <c r="BN302" s="398"/>
      <c r="BO302" s="398"/>
      <c r="BP302" s="398"/>
      <c r="BQ302" s="398"/>
      <c r="BR302" s="398"/>
      <c r="BS302" s="399"/>
      <c r="BT302" s="402"/>
      <c r="BU302" s="399"/>
      <c r="BV302" s="403"/>
      <c r="BW302" s="404"/>
      <c r="BX302" s="398"/>
      <c r="BY302" s="398"/>
      <c r="BZ302" s="398"/>
      <c r="CA302" s="399"/>
      <c r="CB302" s="405"/>
      <c r="CC302" s="406"/>
      <c r="CD302" s="406"/>
      <c r="CE302" s="398"/>
      <c r="CF302" s="406"/>
      <c r="CG302" s="406"/>
      <c r="CH302" s="406"/>
      <c r="CI302" s="406"/>
      <c r="CJ302" s="406"/>
      <c r="CK302" s="406"/>
      <c r="CL302" s="406"/>
      <c r="CM302" s="399"/>
    </row>
    <row r="303" spans="1:91" x14ac:dyDescent="0.25">
      <c r="A303" s="398"/>
      <c r="B303" s="399"/>
      <c r="C303" s="399"/>
      <c r="D303" s="398"/>
      <c r="E303" s="400"/>
      <c r="F303" s="401"/>
      <c r="G303" s="401"/>
      <c r="H303" s="401"/>
      <c r="I303" s="401"/>
      <c r="J303" s="398"/>
      <c r="K303" s="398"/>
      <c r="L303" s="398"/>
      <c r="Q303" s="398"/>
      <c r="R303" s="398"/>
      <c r="S303" s="398"/>
      <c r="T303" s="398"/>
      <c r="U303" s="398"/>
      <c r="V303" s="400"/>
      <c r="W303" s="400"/>
      <c r="X303" s="399"/>
      <c r="Y303" s="398"/>
      <c r="Z303" s="398"/>
      <c r="AA303" s="398"/>
      <c r="AB303" s="398"/>
      <c r="AC303" s="398"/>
      <c r="AD303" s="399"/>
      <c r="AE303" s="399"/>
      <c r="AF303" s="398"/>
      <c r="AG303" s="407"/>
      <c r="AH303" s="407"/>
      <c r="AI303" s="407"/>
      <c r="AJ303" s="407"/>
      <c r="AK303" s="407"/>
      <c r="AL303" s="398"/>
      <c r="AM303" s="400"/>
      <c r="AN303" s="399"/>
      <c r="AO303" s="399"/>
      <c r="AP303" s="398"/>
      <c r="AQ303" s="398"/>
      <c r="AR303" s="398"/>
      <c r="AS303" s="398"/>
      <c r="AT303" s="398"/>
      <c r="AU303" s="398"/>
      <c r="AV303" s="398"/>
      <c r="AW303" s="398"/>
      <c r="AX303" s="397"/>
      <c r="AY303" s="397"/>
      <c r="AZ303" s="399"/>
      <c r="BA303" s="398"/>
      <c r="BB303" s="398"/>
      <c r="BC303" s="398"/>
      <c r="BD303" s="398"/>
      <c r="BE303" s="398"/>
      <c r="BF303" s="398"/>
      <c r="BG303" s="399"/>
      <c r="BH303" s="399"/>
      <c r="BI303" s="398"/>
      <c r="BJ303" s="398"/>
      <c r="BK303" s="398"/>
      <c r="BL303" s="398"/>
      <c r="BM303" s="398"/>
      <c r="BN303" s="398"/>
      <c r="BO303" s="398"/>
      <c r="BP303" s="398"/>
      <c r="BQ303" s="398"/>
      <c r="BR303" s="398"/>
      <c r="BS303" s="399"/>
      <c r="BT303" s="402"/>
      <c r="BU303" s="399"/>
      <c r="BV303" s="403"/>
      <c r="BW303" s="404"/>
      <c r="BX303" s="398"/>
      <c r="BY303" s="398"/>
      <c r="BZ303" s="398"/>
      <c r="CA303" s="399"/>
      <c r="CB303" s="405"/>
      <c r="CC303" s="406"/>
      <c r="CD303" s="406"/>
      <c r="CE303" s="398"/>
      <c r="CF303" s="406"/>
      <c r="CG303" s="406"/>
      <c r="CH303" s="406"/>
      <c r="CI303" s="406"/>
      <c r="CJ303" s="406"/>
      <c r="CK303" s="406"/>
      <c r="CL303" s="406"/>
      <c r="CM303" s="399"/>
    </row>
    <row r="304" spans="1:91" x14ac:dyDescent="0.25">
      <c r="A304" s="398"/>
      <c r="B304" s="399"/>
      <c r="C304" s="399"/>
      <c r="D304" s="398"/>
      <c r="E304" s="400"/>
      <c r="F304" s="401"/>
      <c r="G304" s="401"/>
      <c r="H304" s="401"/>
      <c r="I304" s="401"/>
      <c r="J304" s="398"/>
      <c r="K304" s="398"/>
      <c r="L304" s="398"/>
      <c r="Q304" s="398"/>
      <c r="R304" s="398"/>
      <c r="S304" s="398"/>
      <c r="T304" s="398"/>
      <c r="U304" s="398"/>
      <c r="V304" s="400"/>
      <c r="W304" s="400"/>
      <c r="X304" s="399"/>
      <c r="Y304" s="398"/>
      <c r="Z304" s="398"/>
      <c r="AA304" s="398"/>
      <c r="AB304" s="398"/>
      <c r="AC304" s="398"/>
      <c r="AD304" s="399"/>
      <c r="AE304" s="399"/>
      <c r="AF304" s="398"/>
      <c r="AG304" s="407"/>
      <c r="AH304" s="407"/>
      <c r="AI304" s="407"/>
      <c r="AJ304" s="407"/>
      <c r="AK304" s="407"/>
      <c r="AL304" s="398"/>
      <c r="AM304" s="400"/>
      <c r="AN304" s="399"/>
      <c r="AO304" s="399"/>
      <c r="AP304" s="398"/>
      <c r="AQ304" s="398"/>
      <c r="AR304" s="398"/>
      <c r="AS304" s="398"/>
      <c r="AT304" s="398"/>
      <c r="AU304" s="398"/>
      <c r="AV304" s="398"/>
      <c r="AW304" s="398"/>
      <c r="AX304" s="397"/>
      <c r="AY304" s="397"/>
      <c r="AZ304" s="399"/>
      <c r="BA304" s="398"/>
      <c r="BB304" s="398"/>
      <c r="BC304" s="398"/>
      <c r="BD304" s="398"/>
      <c r="BE304" s="398"/>
      <c r="BF304" s="398"/>
      <c r="BG304" s="399"/>
      <c r="BH304" s="399"/>
      <c r="BI304" s="398"/>
      <c r="BJ304" s="398"/>
      <c r="BK304" s="398"/>
      <c r="BL304" s="398"/>
      <c r="BM304" s="398"/>
      <c r="BN304" s="398"/>
      <c r="BO304" s="398"/>
      <c r="BP304" s="398"/>
      <c r="BQ304" s="398"/>
      <c r="BR304" s="398"/>
      <c r="BS304" s="399"/>
      <c r="BT304" s="402"/>
      <c r="BU304" s="399"/>
      <c r="BV304" s="403"/>
      <c r="BW304" s="404"/>
      <c r="BX304" s="398"/>
      <c r="BY304" s="398"/>
      <c r="BZ304" s="398"/>
      <c r="CA304" s="399"/>
      <c r="CB304" s="405"/>
      <c r="CC304" s="406"/>
      <c r="CD304" s="406"/>
      <c r="CE304" s="398"/>
      <c r="CF304" s="406"/>
      <c r="CG304" s="406"/>
      <c r="CH304" s="406"/>
      <c r="CI304" s="406"/>
      <c r="CJ304" s="406"/>
      <c r="CK304" s="406"/>
      <c r="CL304" s="406"/>
      <c r="CM304" s="399"/>
    </row>
    <row r="305" spans="1:91" x14ac:dyDescent="0.25">
      <c r="A305" s="398"/>
      <c r="B305" s="399"/>
      <c r="C305" s="399"/>
      <c r="D305" s="398"/>
      <c r="E305" s="400"/>
      <c r="F305" s="401"/>
      <c r="G305" s="401"/>
      <c r="H305" s="401"/>
      <c r="I305" s="401"/>
      <c r="J305" s="398"/>
      <c r="K305" s="398"/>
      <c r="L305" s="398"/>
      <c r="Q305" s="398"/>
      <c r="R305" s="398"/>
      <c r="S305" s="398"/>
      <c r="T305" s="398"/>
      <c r="U305" s="398"/>
      <c r="V305" s="400"/>
      <c r="W305" s="400"/>
      <c r="X305" s="399"/>
      <c r="Y305" s="398"/>
      <c r="Z305" s="398"/>
      <c r="AA305" s="398"/>
      <c r="AB305" s="398"/>
      <c r="AC305" s="398"/>
      <c r="AD305" s="399"/>
      <c r="AE305" s="399"/>
      <c r="AF305" s="398"/>
      <c r="AG305" s="407"/>
      <c r="AH305" s="407"/>
      <c r="AI305" s="407"/>
      <c r="AJ305" s="407"/>
      <c r="AK305" s="407"/>
      <c r="AL305" s="398"/>
      <c r="AM305" s="400"/>
      <c r="AN305" s="399"/>
      <c r="AO305" s="399"/>
      <c r="AP305" s="398"/>
      <c r="AQ305" s="398"/>
      <c r="AR305" s="398"/>
      <c r="AS305" s="398"/>
      <c r="AT305" s="398"/>
      <c r="AU305" s="398"/>
      <c r="AV305" s="398"/>
      <c r="AW305" s="398"/>
      <c r="AX305" s="397"/>
      <c r="AY305" s="397"/>
      <c r="AZ305" s="399"/>
      <c r="BA305" s="398"/>
      <c r="BB305" s="398"/>
      <c r="BC305" s="398"/>
      <c r="BD305" s="398"/>
      <c r="BE305" s="398"/>
      <c r="BF305" s="398"/>
      <c r="BG305" s="399"/>
      <c r="BH305" s="399"/>
      <c r="BI305" s="398"/>
      <c r="BJ305" s="398"/>
      <c r="BK305" s="398"/>
      <c r="BL305" s="398"/>
      <c r="BM305" s="398"/>
      <c r="BN305" s="398"/>
      <c r="BO305" s="398"/>
      <c r="BP305" s="398"/>
      <c r="BQ305" s="398"/>
      <c r="BR305" s="398"/>
      <c r="BS305" s="399"/>
      <c r="BT305" s="402"/>
      <c r="BU305" s="399"/>
      <c r="BV305" s="403"/>
      <c r="BW305" s="404"/>
      <c r="BX305" s="398"/>
      <c r="BY305" s="398"/>
      <c r="BZ305" s="398"/>
      <c r="CA305" s="399"/>
      <c r="CB305" s="405"/>
      <c r="CC305" s="406"/>
      <c r="CD305" s="406"/>
      <c r="CE305" s="398"/>
      <c r="CF305" s="406"/>
      <c r="CG305" s="406"/>
      <c r="CH305" s="406"/>
      <c r="CI305" s="406"/>
      <c r="CJ305" s="406"/>
      <c r="CK305" s="406"/>
      <c r="CL305" s="406"/>
      <c r="CM305" s="399"/>
    </row>
    <row r="306" spans="1:91" x14ac:dyDescent="0.25">
      <c r="A306" s="398"/>
      <c r="B306" s="399"/>
      <c r="C306" s="399"/>
      <c r="D306" s="398"/>
      <c r="E306" s="400"/>
      <c r="F306" s="401"/>
      <c r="G306" s="401"/>
      <c r="H306" s="401"/>
      <c r="I306" s="401"/>
      <c r="J306" s="398"/>
      <c r="K306" s="398"/>
      <c r="L306" s="398"/>
      <c r="Q306" s="398"/>
      <c r="R306" s="398"/>
      <c r="S306" s="398"/>
      <c r="T306" s="398"/>
      <c r="U306" s="398"/>
      <c r="V306" s="400"/>
      <c r="W306" s="400"/>
      <c r="X306" s="399"/>
      <c r="Y306" s="398"/>
      <c r="Z306" s="398"/>
      <c r="AA306" s="398"/>
      <c r="AB306" s="398"/>
      <c r="AC306" s="398"/>
      <c r="AD306" s="399"/>
      <c r="AE306" s="399"/>
      <c r="AF306" s="398"/>
      <c r="AG306" s="407"/>
      <c r="AH306" s="407"/>
      <c r="AI306" s="407"/>
      <c r="AJ306" s="407"/>
      <c r="AK306" s="407"/>
      <c r="AL306" s="398"/>
      <c r="AM306" s="400"/>
      <c r="AN306" s="399"/>
      <c r="AO306" s="399"/>
      <c r="AP306" s="398"/>
      <c r="AQ306" s="398"/>
      <c r="AR306" s="398"/>
      <c r="AS306" s="398"/>
      <c r="AT306" s="398"/>
      <c r="AU306" s="398"/>
      <c r="AV306" s="398"/>
      <c r="AW306" s="398"/>
      <c r="AX306" s="397"/>
      <c r="AY306" s="397"/>
      <c r="AZ306" s="399"/>
      <c r="BA306" s="398"/>
      <c r="BB306" s="398"/>
      <c r="BC306" s="398"/>
      <c r="BD306" s="398"/>
      <c r="BE306" s="398"/>
      <c r="BF306" s="398"/>
      <c r="BG306" s="399"/>
      <c r="BH306" s="399"/>
      <c r="BI306" s="398"/>
      <c r="BJ306" s="398"/>
      <c r="BK306" s="398"/>
      <c r="BL306" s="398"/>
      <c r="BM306" s="398"/>
      <c r="BN306" s="398"/>
      <c r="BO306" s="398"/>
      <c r="BP306" s="398"/>
      <c r="BQ306" s="398"/>
      <c r="BR306" s="398"/>
      <c r="BS306" s="399"/>
      <c r="BT306" s="402"/>
      <c r="BU306" s="399"/>
      <c r="BV306" s="403"/>
      <c r="BW306" s="404"/>
      <c r="BX306" s="398"/>
      <c r="BY306" s="398"/>
      <c r="BZ306" s="398"/>
      <c r="CA306" s="399"/>
      <c r="CB306" s="405"/>
      <c r="CC306" s="406"/>
      <c r="CD306" s="406"/>
      <c r="CE306" s="398"/>
      <c r="CF306" s="406"/>
      <c r="CG306" s="406"/>
      <c r="CH306" s="406"/>
      <c r="CI306" s="406"/>
      <c r="CJ306" s="406"/>
      <c r="CK306" s="406"/>
      <c r="CL306" s="406"/>
      <c r="CM306" s="399"/>
    </row>
    <row r="307" spans="1:91" x14ac:dyDescent="0.25">
      <c r="A307" s="398"/>
      <c r="B307" s="399"/>
      <c r="C307" s="399"/>
      <c r="D307" s="398"/>
      <c r="E307" s="400"/>
      <c r="F307" s="401"/>
      <c r="G307" s="401"/>
      <c r="H307" s="401"/>
      <c r="I307" s="401"/>
      <c r="J307" s="398"/>
      <c r="K307" s="398"/>
      <c r="L307" s="398"/>
      <c r="Q307" s="398"/>
      <c r="R307" s="398"/>
      <c r="S307" s="398"/>
      <c r="T307" s="398"/>
      <c r="U307" s="398"/>
      <c r="V307" s="400"/>
      <c r="W307" s="400"/>
      <c r="X307" s="399"/>
      <c r="Y307" s="398"/>
      <c r="Z307" s="398"/>
      <c r="AA307" s="398"/>
      <c r="AB307" s="398"/>
      <c r="AC307" s="398"/>
      <c r="AD307" s="399"/>
      <c r="AE307" s="399"/>
      <c r="AF307" s="398"/>
      <c r="AG307" s="407"/>
      <c r="AH307" s="407"/>
      <c r="AI307" s="407"/>
      <c r="AJ307" s="407"/>
      <c r="AK307" s="407"/>
      <c r="AL307" s="398"/>
      <c r="AM307" s="400"/>
      <c r="AN307" s="399"/>
      <c r="AO307" s="399"/>
      <c r="AP307" s="398"/>
      <c r="AQ307" s="398"/>
      <c r="AR307" s="398"/>
      <c r="AS307" s="398"/>
      <c r="AT307" s="398"/>
      <c r="AU307" s="398"/>
      <c r="AV307" s="398"/>
      <c r="AW307" s="398"/>
      <c r="AX307" s="397"/>
      <c r="AY307" s="397"/>
      <c r="AZ307" s="399"/>
      <c r="BA307" s="398"/>
      <c r="BB307" s="398"/>
      <c r="BC307" s="398"/>
      <c r="BD307" s="398"/>
      <c r="BE307" s="398"/>
      <c r="BF307" s="398"/>
      <c r="BG307" s="399"/>
      <c r="BH307" s="399"/>
      <c r="BI307" s="398"/>
      <c r="BJ307" s="398"/>
      <c r="BK307" s="398"/>
      <c r="BL307" s="398"/>
      <c r="BM307" s="398"/>
      <c r="BN307" s="398"/>
      <c r="BO307" s="398"/>
      <c r="BP307" s="398"/>
      <c r="BQ307" s="398"/>
      <c r="BR307" s="398"/>
      <c r="BS307" s="399"/>
      <c r="BT307" s="402"/>
      <c r="BU307" s="399"/>
      <c r="BV307" s="403"/>
      <c r="BW307" s="404"/>
      <c r="BX307" s="398"/>
      <c r="BY307" s="398"/>
      <c r="BZ307" s="398"/>
      <c r="CA307" s="399"/>
      <c r="CB307" s="405"/>
      <c r="CC307" s="406"/>
      <c r="CD307" s="406"/>
      <c r="CE307" s="398"/>
      <c r="CF307" s="406"/>
      <c r="CG307" s="406"/>
      <c r="CH307" s="406"/>
      <c r="CI307" s="406"/>
      <c r="CJ307" s="406"/>
      <c r="CK307" s="406"/>
      <c r="CL307" s="406"/>
      <c r="CM307" s="399"/>
    </row>
    <row r="308" spans="1:91" x14ac:dyDescent="0.25">
      <c r="A308" s="398"/>
      <c r="B308" s="399"/>
      <c r="C308" s="399"/>
      <c r="D308" s="398"/>
      <c r="E308" s="400"/>
      <c r="F308" s="401"/>
      <c r="G308" s="401"/>
      <c r="H308" s="401"/>
      <c r="I308" s="401"/>
      <c r="J308" s="398"/>
      <c r="K308" s="398"/>
      <c r="L308" s="398"/>
      <c r="Q308" s="398"/>
      <c r="R308" s="398"/>
      <c r="S308" s="398"/>
      <c r="T308" s="398"/>
      <c r="U308" s="398"/>
      <c r="V308" s="400"/>
      <c r="W308" s="400"/>
      <c r="X308" s="399"/>
      <c r="Y308" s="398"/>
      <c r="Z308" s="398"/>
      <c r="AA308" s="398"/>
      <c r="AB308" s="398"/>
      <c r="AC308" s="398"/>
      <c r="AD308" s="399"/>
      <c r="AE308" s="399"/>
      <c r="AF308" s="398"/>
      <c r="AG308" s="407"/>
      <c r="AH308" s="407"/>
      <c r="AI308" s="407"/>
      <c r="AJ308" s="407"/>
      <c r="AK308" s="407"/>
      <c r="AL308" s="398"/>
      <c r="AM308" s="400"/>
      <c r="AN308" s="399"/>
      <c r="AO308" s="399"/>
      <c r="AP308" s="398"/>
      <c r="AQ308" s="398"/>
      <c r="AR308" s="398"/>
      <c r="AS308" s="398"/>
      <c r="AT308" s="398"/>
      <c r="AU308" s="398"/>
      <c r="AV308" s="398"/>
      <c r="AW308" s="398"/>
      <c r="AX308" s="397"/>
      <c r="AY308" s="397"/>
      <c r="AZ308" s="399"/>
      <c r="BA308" s="398"/>
      <c r="BB308" s="398"/>
      <c r="BC308" s="398"/>
      <c r="BD308" s="398"/>
      <c r="BE308" s="398"/>
      <c r="BF308" s="398"/>
      <c r="BG308" s="399"/>
      <c r="BH308" s="399"/>
      <c r="BI308" s="398"/>
      <c r="BJ308" s="398"/>
      <c r="BK308" s="398"/>
      <c r="BL308" s="398"/>
      <c r="BM308" s="398"/>
      <c r="BN308" s="398"/>
      <c r="BO308" s="398"/>
      <c r="BP308" s="398"/>
      <c r="BQ308" s="398"/>
      <c r="BR308" s="398"/>
      <c r="BS308" s="399"/>
      <c r="BT308" s="402"/>
      <c r="BU308" s="399"/>
      <c r="BV308" s="403"/>
      <c r="BW308" s="404"/>
      <c r="BX308" s="398"/>
      <c r="BY308" s="398"/>
      <c r="BZ308" s="398"/>
      <c r="CA308" s="399"/>
      <c r="CB308" s="405"/>
      <c r="CC308" s="406"/>
      <c r="CD308" s="406"/>
      <c r="CE308" s="398"/>
      <c r="CF308" s="406"/>
      <c r="CG308" s="406"/>
      <c r="CH308" s="406"/>
      <c r="CI308" s="406"/>
      <c r="CJ308" s="406"/>
      <c r="CK308" s="406"/>
      <c r="CL308" s="406"/>
      <c r="CM308" s="399"/>
    </row>
    <row r="309" spans="1:91" x14ac:dyDescent="0.25">
      <c r="A309" s="398"/>
      <c r="B309" s="399"/>
      <c r="C309" s="399"/>
      <c r="D309" s="398"/>
      <c r="E309" s="400"/>
      <c r="F309" s="401"/>
      <c r="G309" s="401"/>
      <c r="H309" s="401"/>
      <c r="I309" s="401"/>
      <c r="J309" s="398"/>
      <c r="K309" s="398"/>
      <c r="L309" s="398"/>
      <c r="Q309" s="398"/>
      <c r="R309" s="398"/>
      <c r="S309" s="398"/>
      <c r="T309" s="398"/>
      <c r="U309" s="398"/>
      <c r="V309" s="400"/>
      <c r="W309" s="400"/>
      <c r="X309" s="399"/>
      <c r="Y309" s="398"/>
      <c r="Z309" s="398"/>
      <c r="AA309" s="398"/>
      <c r="AB309" s="398"/>
      <c r="AC309" s="398"/>
      <c r="AD309" s="399"/>
      <c r="AE309" s="399"/>
      <c r="AF309" s="398"/>
      <c r="AG309" s="407"/>
      <c r="AH309" s="407"/>
      <c r="AI309" s="407"/>
      <c r="AJ309" s="407"/>
      <c r="AK309" s="407"/>
      <c r="AL309" s="398"/>
      <c r="AM309" s="400"/>
      <c r="AN309" s="399"/>
      <c r="AO309" s="399"/>
      <c r="AP309" s="398"/>
      <c r="AQ309" s="398"/>
      <c r="AR309" s="398"/>
      <c r="AS309" s="398"/>
      <c r="AT309" s="398"/>
      <c r="AU309" s="398"/>
      <c r="AV309" s="398"/>
      <c r="AW309" s="398"/>
      <c r="AX309" s="397"/>
      <c r="AY309" s="397"/>
      <c r="AZ309" s="399"/>
      <c r="BA309" s="398"/>
      <c r="BB309" s="398"/>
      <c r="BC309" s="398"/>
      <c r="BD309" s="398"/>
      <c r="BE309" s="398"/>
      <c r="BF309" s="398"/>
      <c r="BG309" s="399"/>
      <c r="BH309" s="399"/>
      <c r="BI309" s="398"/>
      <c r="BJ309" s="398"/>
      <c r="BK309" s="398"/>
      <c r="BL309" s="398"/>
      <c r="BM309" s="398"/>
      <c r="BN309" s="398"/>
      <c r="BO309" s="398"/>
      <c r="BP309" s="398"/>
      <c r="BQ309" s="398"/>
      <c r="BR309" s="398"/>
      <c r="BS309" s="399"/>
      <c r="BT309" s="402"/>
      <c r="BU309" s="399"/>
      <c r="BV309" s="403"/>
      <c r="BW309" s="404"/>
      <c r="BX309" s="398"/>
      <c r="BY309" s="398"/>
      <c r="BZ309" s="398"/>
      <c r="CA309" s="399"/>
      <c r="CB309" s="405"/>
      <c r="CC309" s="406"/>
      <c r="CD309" s="406"/>
      <c r="CE309" s="398"/>
      <c r="CF309" s="406"/>
      <c r="CG309" s="406"/>
      <c r="CH309" s="406"/>
      <c r="CI309" s="406"/>
      <c r="CJ309" s="406"/>
      <c r="CK309" s="406"/>
      <c r="CL309" s="406"/>
      <c r="CM309" s="399"/>
    </row>
    <row r="310" spans="1:91" x14ac:dyDescent="0.25">
      <c r="A310" s="398"/>
      <c r="B310" s="399"/>
      <c r="C310" s="399"/>
      <c r="D310" s="398"/>
      <c r="E310" s="400"/>
      <c r="F310" s="401"/>
      <c r="G310" s="401"/>
      <c r="H310" s="401"/>
      <c r="I310" s="401"/>
      <c r="J310" s="398"/>
      <c r="K310" s="398"/>
      <c r="L310" s="398"/>
      <c r="Q310" s="398"/>
      <c r="R310" s="398"/>
      <c r="S310" s="398"/>
      <c r="T310" s="398"/>
      <c r="U310" s="398"/>
      <c r="V310" s="400"/>
      <c r="W310" s="400"/>
      <c r="X310" s="399"/>
      <c r="Y310" s="398"/>
      <c r="Z310" s="398"/>
      <c r="AA310" s="398"/>
      <c r="AB310" s="398"/>
      <c r="AC310" s="398"/>
      <c r="AD310" s="399"/>
      <c r="AE310" s="399"/>
      <c r="AF310" s="398"/>
      <c r="AG310" s="407"/>
      <c r="AH310" s="407"/>
      <c r="AI310" s="407"/>
      <c r="AJ310" s="407"/>
      <c r="AK310" s="407"/>
      <c r="AL310" s="398"/>
      <c r="AM310" s="400"/>
      <c r="AN310" s="399"/>
      <c r="AO310" s="399"/>
      <c r="AP310" s="398"/>
      <c r="AQ310" s="398"/>
      <c r="AR310" s="398"/>
      <c r="AS310" s="398"/>
      <c r="AT310" s="398"/>
      <c r="AU310" s="398"/>
      <c r="AV310" s="398"/>
      <c r="AW310" s="398"/>
      <c r="AX310" s="397"/>
      <c r="AY310" s="397"/>
      <c r="AZ310" s="399"/>
      <c r="BA310" s="398"/>
      <c r="BB310" s="398"/>
      <c r="BC310" s="398"/>
      <c r="BD310" s="398"/>
      <c r="BE310" s="398"/>
      <c r="BF310" s="398"/>
      <c r="BG310" s="399"/>
      <c r="BH310" s="399"/>
      <c r="BI310" s="398"/>
      <c r="BJ310" s="398"/>
      <c r="BK310" s="398"/>
      <c r="BL310" s="398"/>
      <c r="BM310" s="398"/>
      <c r="BN310" s="398"/>
      <c r="BO310" s="398"/>
      <c r="BP310" s="398"/>
      <c r="BQ310" s="398"/>
      <c r="BR310" s="398"/>
      <c r="BS310" s="399"/>
      <c r="BT310" s="402"/>
      <c r="BU310" s="399"/>
      <c r="BV310" s="403"/>
      <c r="BW310" s="404"/>
      <c r="BX310" s="398"/>
      <c r="BY310" s="398"/>
      <c r="BZ310" s="398"/>
      <c r="CA310" s="399"/>
      <c r="CB310" s="405"/>
      <c r="CC310" s="406"/>
      <c r="CD310" s="406"/>
      <c r="CE310" s="398"/>
      <c r="CF310" s="406"/>
      <c r="CG310" s="406"/>
      <c r="CH310" s="406"/>
      <c r="CI310" s="406"/>
      <c r="CJ310" s="406"/>
      <c r="CK310" s="406"/>
      <c r="CL310" s="406"/>
      <c r="CM310" s="399"/>
    </row>
    <row r="311" spans="1:91" x14ac:dyDescent="0.25">
      <c r="A311" s="398"/>
      <c r="B311" s="399"/>
      <c r="C311" s="399"/>
      <c r="D311" s="398"/>
      <c r="E311" s="400"/>
      <c r="F311" s="401"/>
      <c r="G311" s="401"/>
      <c r="H311" s="401"/>
      <c r="I311" s="401"/>
      <c r="J311" s="398"/>
      <c r="K311" s="398"/>
      <c r="L311" s="398"/>
      <c r="Q311" s="398"/>
      <c r="R311" s="398"/>
      <c r="S311" s="398"/>
      <c r="T311" s="398"/>
      <c r="U311" s="398"/>
      <c r="V311" s="400"/>
      <c r="W311" s="400"/>
      <c r="X311" s="399"/>
      <c r="Y311" s="398"/>
      <c r="Z311" s="398"/>
      <c r="AA311" s="398"/>
      <c r="AB311" s="398"/>
      <c r="AC311" s="398"/>
      <c r="AD311" s="399"/>
      <c r="AE311" s="399"/>
      <c r="AF311" s="398"/>
      <c r="AG311" s="407"/>
      <c r="AH311" s="407"/>
      <c r="AI311" s="407"/>
      <c r="AJ311" s="407"/>
      <c r="AK311" s="407"/>
      <c r="AL311" s="398"/>
      <c r="AM311" s="400"/>
      <c r="AN311" s="399"/>
      <c r="AO311" s="399"/>
      <c r="AP311" s="398"/>
      <c r="AQ311" s="398"/>
      <c r="AR311" s="398"/>
      <c r="AS311" s="398"/>
      <c r="AT311" s="398"/>
      <c r="AU311" s="398"/>
      <c r="AV311" s="398"/>
      <c r="AW311" s="398"/>
      <c r="AX311" s="397"/>
      <c r="AY311" s="397"/>
      <c r="AZ311" s="399"/>
      <c r="BA311" s="398"/>
      <c r="BB311" s="398"/>
      <c r="BC311" s="398"/>
      <c r="BD311" s="398"/>
      <c r="BE311" s="398"/>
      <c r="BF311" s="398"/>
      <c r="BG311" s="399"/>
      <c r="BH311" s="399"/>
      <c r="BI311" s="398"/>
      <c r="BJ311" s="398"/>
      <c r="BK311" s="398"/>
      <c r="BL311" s="398"/>
      <c r="BM311" s="398"/>
      <c r="BN311" s="398"/>
      <c r="BO311" s="398"/>
      <c r="BP311" s="398"/>
      <c r="BQ311" s="398"/>
      <c r="BR311" s="398"/>
      <c r="BS311" s="399"/>
      <c r="BT311" s="402"/>
      <c r="BU311" s="399"/>
      <c r="BV311" s="403"/>
      <c r="BW311" s="404"/>
      <c r="BX311" s="398"/>
      <c r="BY311" s="398"/>
      <c r="BZ311" s="398"/>
      <c r="CA311" s="399"/>
      <c r="CB311" s="405"/>
      <c r="CC311" s="406"/>
      <c r="CD311" s="406"/>
      <c r="CE311" s="398"/>
      <c r="CF311" s="406"/>
      <c r="CG311" s="406"/>
      <c r="CH311" s="406"/>
      <c r="CI311" s="406"/>
      <c r="CJ311" s="406"/>
      <c r="CK311" s="406"/>
      <c r="CL311" s="406"/>
      <c r="CM311" s="399"/>
    </row>
    <row r="312" spans="1:91" x14ac:dyDescent="0.25">
      <c r="A312" s="398"/>
      <c r="B312" s="399"/>
      <c r="C312" s="399"/>
      <c r="D312" s="398"/>
      <c r="E312" s="400"/>
      <c r="F312" s="401"/>
      <c r="G312" s="401"/>
      <c r="H312" s="401"/>
      <c r="I312" s="401"/>
      <c r="J312" s="398"/>
      <c r="K312" s="398"/>
      <c r="L312" s="398"/>
      <c r="Q312" s="398"/>
      <c r="R312" s="398"/>
      <c r="S312" s="398"/>
      <c r="T312" s="398"/>
      <c r="U312" s="398"/>
      <c r="V312" s="400"/>
      <c r="W312" s="400"/>
      <c r="X312" s="399"/>
      <c r="Y312" s="398"/>
      <c r="Z312" s="398"/>
      <c r="AA312" s="398"/>
      <c r="AB312" s="398"/>
      <c r="AC312" s="398"/>
      <c r="AD312" s="399"/>
      <c r="AE312" s="399"/>
      <c r="AF312" s="398"/>
      <c r="AG312" s="407"/>
      <c r="AH312" s="407"/>
      <c r="AI312" s="407"/>
      <c r="AJ312" s="407"/>
      <c r="AK312" s="407"/>
      <c r="AL312" s="398"/>
      <c r="AM312" s="400"/>
      <c r="AN312" s="399"/>
      <c r="AO312" s="399"/>
      <c r="AP312" s="398"/>
      <c r="AQ312" s="398"/>
      <c r="AR312" s="398"/>
      <c r="AS312" s="398"/>
      <c r="AT312" s="398"/>
      <c r="AU312" s="398"/>
      <c r="AV312" s="398"/>
      <c r="AW312" s="398"/>
      <c r="AX312" s="397"/>
      <c r="AY312" s="397"/>
      <c r="AZ312" s="399"/>
      <c r="BA312" s="398"/>
      <c r="BB312" s="398"/>
      <c r="BC312" s="398"/>
      <c r="BD312" s="398"/>
      <c r="BE312" s="398"/>
      <c r="BF312" s="398"/>
      <c r="BG312" s="399"/>
      <c r="BH312" s="399"/>
      <c r="BI312" s="398"/>
      <c r="BJ312" s="398"/>
      <c r="BK312" s="398"/>
      <c r="BL312" s="398"/>
      <c r="BM312" s="398"/>
      <c r="BN312" s="398"/>
      <c r="BO312" s="398"/>
      <c r="BP312" s="398"/>
      <c r="BQ312" s="398"/>
      <c r="BR312" s="398"/>
      <c r="BS312" s="399"/>
      <c r="BT312" s="402"/>
      <c r="BU312" s="399"/>
      <c r="BV312" s="403"/>
      <c r="BW312" s="404"/>
      <c r="BX312" s="398"/>
      <c r="BY312" s="398"/>
      <c r="BZ312" s="398"/>
      <c r="CA312" s="399"/>
      <c r="CB312" s="405"/>
      <c r="CC312" s="406"/>
      <c r="CD312" s="406"/>
      <c r="CE312" s="398"/>
      <c r="CF312" s="406"/>
      <c r="CG312" s="406"/>
      <c r="CH312" s="406"/>
      <c r="CI312" s="406"/>
      <c r="CJ312" s="406"/>
      <c r="CK312" s="406"/>
      <c r="CL312" s="406"/>
      <c r="CM312" s="399"/>
    </row>
    <row r="313" spans="1:91" x14ac:dyDescent="0.25">
      <c r="A313" s="398"/>
      <c r="B313" s="399"/>
      <c r="C313" s="399"/>
      <c r="D313" s="398"/>
      <c r="E313" s="400"/>
      <c r="F313" s="401"/>
      <c r="G313" s="401"/>
      <c r="H313" s="401"/>
      <c r="I313" s="401"/>
      <c r="J313" s="398"/>
      <c r="K313" s="398"/>
      <c r="L313" s="398"/>
      <c r="Q313" s="398"/>
      <c r="R313" s="398"/>
      <c r="S313" s="398"/>
      <c r="T313" s="398"/>
      <c r="U313" s="398"/>
      <c r="V313" s="400"/>
      <c r="W313" s="400"/>
      <c r="X313" s="399"/>
      <c r="Y313" s="398"/>
      <c r="Z313" s="398"/>
      <c r="AA313" s="398"/>
      <c r="AB313" s="398"/>
      <c r="AC313" s="398"/>
      <c r="AD313" s="399"/>
      <c r="AE313" s="399"/>
      <c r="AF313" s="398"/>
      <c r="AG313" s="407"/>
      <c r="AH313" s="407"/>
      <c r="AI313" s="407"/>
      <c r="AJ313" s="407"/>
      <c r="AK313" s="407"/>
      <c r="AL313" s="398"/>
      <c r="AM313" s="400"/>
      <c r="AN313" s="399"/>
      <c r="AO313" s="399"/>
      <c r="AP313" s="398"/>
      <c r="AQ313" s="398"/>
      <c r="AR313" s="398"/>
      <c r="AS313" s="398"/>
      <c r="AT313" s="398"/>
      <c r="AU313" s="398"/>
      <c r="AV313" s="398"/>
      <c r="AW313" s="398"/>
      <c r="AX313" s="397"/>
      <c r="AY313" s="397"/>
      <c r="AZ313" s="399"/>
      <c r="BA313" s="398"/>
      <c r="BB313" s="398"/>
      <c r="BC313" s="398"/>
      <c r="BD313" s="398"/>
      <c r="BE313" s="398"/>
      <c r="BF313" s="398"/>
      <c r="BG313" s="399"/>
      <c r="BH313" s="399"/>
      <c r="BI313" s="398"/>
      <c r="BJ313" s="398"/>
      <c r="BK313" s="398"/>
      <c r="BL313" s="398"/>
      <c r="BM313" s="398"/>
      <c r="BN313" s="398"/>
      <c r="BO313" s="398"/>
      <c r="BP313" s="398"/>
      <c r="BQ313" s="398"/>
      <c r="BR313" s="398"/>
      <c r="BS313" s="399"/>
      <c r="BT313" s="402"/>
      <c r="BU313" s="399"/>
      <c r="BV313" s="403"/>
      <c r="BW313" s="404"/>
      <c r="BX313" s="398"/>
      <c r="BY313" s="398"/>
      <c r="BZ313" s="398"/>
      <c r="CA313" s="399"/>
      <c r="CB313" s="405"/>
      <c r="CC313" s="406"/>
      <c r="CD313" s="406"/>
      <c r="CE313" s="398"/>
      <c r="CF313" s="406"/>
      <c r="CG313" s="406"/>
      <c r="CH313" s="406"/>
      <c r="CI313" s="406"/>
      <c r="CJ313" s="406"/>
      <c r="CK313" s="406"/>
      <c r="CL313" s="406"/>
      <c r="CM313" s="399"/>
    </row>
    <row r="314" spans="1:91" x14ac:dyDescent="0.25">
      <c r="A314" s="398"/>
      <c r="B314" s="399"/>
      <c r="C314" s="399"/>
      <c r="D314" s="398"/>
      <c r="E314" s="400"/>
      <c r="F314" s="401"/>
      <c r="G314" s="401"/>
      <c r="H314" s="401"/>
      <c r="I314" s="401"/>
      <c r="J314" s="398"/>
      <c r="K314" s="398"/>
      <c r="L314" s="398"/>
      <c r="Q314" s="398"/>
      <c r="R314" s="398"/>
      <c r="S314" s="398"/>
      <c r="T314" s="398"/>
      <c r="U314" s="398"/>
      <c r="V314" s="400"/>
      <c r="W314" s="400"/>
      <c r="X314" s="399"/>
      <c r="Y314" s="398"/>
      <c r="Z314" s="398"/>
      <c r="AA314" s="398"/>
      <c r="AB314" s="398"/>
      <c r="AC314" s="398"/>
      <c r="AD314" s="399"/>
      <c r="AE314" s="399"/>
      <c r="AF314" s="398"/>
      <c r="AG314" s="407"/>
      <c r="AH314" s="407"/>
      <c r="AI314" s="407"/>
      <c r="AJ314" s="407"/>
      <c r="AK314" s="407"/>
      <c r="AL314" s="398"/>
      <c r="AM314" s="400"/>
      <c r="AN314" s="399"/>
      <c r="AO314" s="399"/>
      <c r="AP314" s="398"/>
      <c r="AQ314" s="398"/>
      <c r="AR314" s="398"/>
      <c r="AS314" s="398"/>
      <c r="AT314" s="398"/>
      <c r="AU314" s="398"/>
      <c r="AV314" s="398"/>
      <c r="AW314" s="398"/>
      <c r="AX314" s="397"/>
      <c r="AY314" s="397"/>
      <c r="AZ314" s="399"/>
      <c r="BA314" s="398"/>
      <c r="BB314" s="398"/>
      <c r="BC314" s="398"/>
      <c r="BD314" s="398"/>
      <c r="BE314" s="398"/>
      <c r="BF314" s="398"/>
      <c r="BG314" s="399"/>
      <c r="BH314" s="399"/>
      <c r="BI314" s="398"/>
      <c r="BJ314" s="398"/>
      <c r="BK314" s="398"/>
      <c r="BL314" s="398"/>
      <c r="BM314" s="398"/>
      <c r="BN314" s="398"/>
      <c r="BO314" s="398"/>
      <c r="BP314" s="398"/>
      <c r="BQ314" s="398"/>
      <c r="BR314" s="398"/>
      <c r="BS314" s="399"/>
      <c r="BT314" s="402"/>
      <c r="BU314" s="399"/>
      <c r="BV314" s="403"/>
      <c r="BW314" s="404"/>
      <c r="BX314" s="398"/>
      <c r="BY314" s="398"/>
      <c r="BZ314" s="398"/>
      <c r="CA314" s="399"/>
      <c r="CB314" s="405"/>
      <c r="CC314" s="406"/>
      <c r="CD314" s="406"/>
      <c r="CE314" s="398"/>
      <c r="CF314" s="406"/>
      <c r="CG314" s="406"/>
      <c r="CH314" s="406"/>
      <c r="CI314" s="406"/>
      <c r="CJ314" s="406"/>
      <c r="CK314" s="406"/>
      <c r="CL314" s="406"/>
      <c r="CM314" s="399"/>
    </row>
    <row r="315" spans="1:91" x14ac:dyDescent="0.25">
      <c r="A315" s="398"/>
      <c r="B315" s="399"/>
      <c r="C315" s="399"/>
      <c r="D315" s="398"/>
      <c r="E315" s="400"/>
      <c r="F315" s="401"/>
      <c r="G315" s="401"/>
      <c r="H315" s="401"/>
      <c r="I315" s="401"/>
      <c r="J315" s="398"/>
      <c r="K315" s="398"/>
      <c r="L315" s="398"/>
      <c r="Q315" s="398"/>
      <c r="R315" s="398"/>
      <c r="S315" s="398"/>
      <c r="T315" s="398"/>
      <c r="U315" s="398"/>
      <c r="V315" s="400"/>
      <c r="W315" s="400"/>
      <c r="X315" s="399"/>
      <c r="Y315" s="398"/>
      <c r="Z315" s="398"/>
      <c r="AA315" s="398"/>
      <c r="AB315" s="398"/>
      <c r="AC315" s="398"/>
      <c r="AD315" s="399"/>
      <c r="AE315" s="399"/>
      <c r="AF315" s="398"/>
      <c r="AG315" s="407"/>
      <c r="AH315" s="407"/>
      <c r="AI315" s="407"/>
      <c r="AJ315" s="407"/>
      <c r="AK315" s="407"/>
      <c r="AL315" s="398"/>
      <c r="AM315" s="400"/>
      <c r="AN315" s="399"/>
      <c r="AO315" s="399"/>
      <c r="AP315" s="398"/>
      <c r="AQ315" s="398"/>
      <c r="AR315" s="398"/>
      <c r="AS315" s="398"/>
      <c r="AT315" s="398"/>
      <c r="AU315" s="398"/>
      <c r="AV315" s="398"/>
      <c r="AW315" s="398"/>
      <c r="AX315" s="397"/>
      <c r="AY315" s="397"/>
      <c r="AZ315" s="399"/>
      <c r="BA315" s="398"/>
      <c r="BB315" s="398"/>
      <c r="BC315" s="398"/>
      <c r="BD315" s="398"/>
      <c r="BE315" s="398"/>
      <c r="BF315" s="398"/>
      <c r="BG315" s="399"/>
      <c r="BH315" s="399"/>
      <c r="BI315" s="398"/>
      <c r="BJ315" s="398"/>
      <c r="BK315" s="398"/>
      <c r="BL315" s="398"/>
      <c r="BM315" s="398"/>
      <c r="BN315" s="398"/>
      <c r="BO315" s="398"/>
      <c r="BP315" s="398"/>
      <c r="BQ315" s="398"/>
      <c r="BR315" s="398"/>
      <c r="BS315" s="399"/>
      <c r="BT315" s="402"/>
      <c r="BU315" s="399"/>
      <c r="BV315" s="403"/>
      <c r="BW315" s="404"/>
      <c r="BX315" s="398"/>
      <c r="BY315" s="398"/>
      <c r="BZ315" s="398"/>
      <c r="CA315" s="399"/>
      <c r="CB315" s="405"/>
      <c r="CC315" s="406"/>
      <c r="CD315" s="406"/>
      <c r="CE315" s="398"/>
      <c r="CF315" s="406"/>
      <c r="CG315" s="406"/>
      <c r="CH315" s="406"/>
      <c r="CI315" s="406"/>
      <c r="CJ315" s="406"/>
      <c r="CK315" s="406"/>
      <c r="CL315" s="406"/>
      <c r="CM315" s="399"/>
    </row>
    <row r="316" spans="1:91" x14ac:dyDescent="0.25">
      <c r="A316" s="398"/>
      <c r="B316" s="399"/>
      <c r="C316" s="399"/>
      <c r="D316" s="398"/>
      <c r="E316" s="400"/>
      <c r="F316" s="401"/>
      <c r="G316" s="401"/>
      <c r="H316" s="401"/>
      <c r="I316" s="401"/>
      <c r="J316" s="398"/>
      <c r="K316" s="398"/>
      <c r="L316" s="398"/>
      <c r="Q316" s="398"/>
      <c r="R316" s="398"/>
      <c r="S316" s="398"/>
      <c r="T316" s="398"/>
      <c r="U316" s="398"/>
      <c r="V316" s="400"/>
      <c r="W316" s="400"/>
      <c r="X316" s="399"/>
      <c r="Y316" s="398"/>
      <c r="Z316" s="398"/>
      <c r="AA316" s="398"/>
      <c r="AB316" s="398"/>
      <c r="AC316" s="398"/>
      <c r="AD316" s="399"/>
      <c r="AE316" s="399"/>
      <c r="AF316" s="398"/>
      <c r="AG316" s="407"/>
      <c r="AH316" s="407"/>
      <c r="AI316" s="407"/>
      <c r="AJ316" s="407"/>
      <c r="AK316" s="407"/>
      <c r="AL316" s="398"/>
      <c r="AM316" s="400"/>
      <c r="AN316" s="399"/>
      <c r="AO316" s="399"/>
      <c r="AP316" s="398"/>
      <c r="AQ316" s="398"/>
      <c r="AR316" s="398"/>
      <c r="AS316" s="398"/>
      <c r="AT316" s="398"/>
      <c r="AU316" s="398"/>
      <c r="AV316" s="398"/>
      <c r="AW316" s="398"/>
      <c r="AX316" s="397"/>
      <c r="AY316" s="397"/>
      <c r="AZ316" s="399"/>
      <c r="BA316" s="398"/>
      <c r="BB316" s="398"/>
      <c r="BC316" s="398"/>
      <c r="BD316" s="398"/>
      <c r="BE316" s="398"/>
      <c r="BF316" s="398"/>
      <c r="BG316" s="399"/>
      <c r="BH316" s="399"/>
      <c r="BI316" s="398"/>
      <c r="BJ316" s="398"/>
      <c r="BK316" s="398"/>
      <c r="BL316" s="398"/>
      <c r="BM316" s="398"/>
      <c r="BN316" s="398"/>
      <c r="BO316" s="398"/>
      <c r="BP316" s="398"/>
      <c r="BQ316" s="398"/>
      <c r="BR316" s="398"/>
      <c r="BS316" s="399"/>
      <c r="BT316" s="402"/>
      <c r="BU316" s="399"/>
      <c r="BV316" s="403"/>
      <c r="BW316" s="404"/>
      <c r="BX316" s="398"/>
      <c r="BY316" s="398"/>
      <c r="BZ316" s="398"/>
      <c r="CA316" s="399"/>
      <c r="CB316" s="405"/>
      <c r="CC316" s="406"/>
      <c r="CD316" s="406"/>
      <c r="CE316" s="398"/>
      <c r="CF316" s="406"/>
      <c r="CG316" s="406"/>
      <c r="CH316" s="406"/>
      <c r="CI316" s="406"/>
      <c r="CJ316" s="406"/>
      <c r="CK316" s="406"/>
      <c r="CL316" s="406"/>
      <c r="CM316" s="399"/>
    </row>
    <row r="317" spans="1:91" x14ac:dyDescent="0.25">
      <c r="A317" s="398"/>
      <c r="B317" s="399"/>
      <c r="C317" s="399"/>
      <c r="D317" s="398"/>
      <c r="E317" s="400"/>
      <c r="F317" s="401"/>
      <c r="G317" s="401"/>
      <c r="H317" s="401"/>
      <c r="I317" s="401"/>
      <c r="J317" s="398"/>
      <c r="K317" s="398"/>
      <c r="L317" s="398"/>
      <c r="Q317" s="398"/>
      <c r="R317" s="398"/>
      <c r="S317" s="398"/>
      <c r="T317" s="398"/>
      <c r="U317" s="398"/>
      <c r="V317" s="400"/>
      <c r="W317" s="400"/>
      <c r="X317" s="399"/>
      <c r="Y317" s="398"/>
      <c r="Z317" s="398"/>
      <c r="AA317" s="398"/>
      <c r="AB317" s="398"/>
      <c r="AC317" s="398"/>
      <c r="AD317" s="399"/>
      <c r="AE317" s="399"/>
      <c r="AF317" s="398"/>
      <c r="AG317" s="407"/>
      <c r="AH317" s="407"/>
      <c r="AI317" s="407"/>
      <c r="AJ317" s="407"/>
      <c r="AK317" s="407"/>
      <c r="AL317" s="398"/>
      <c r="AM317" s="400"/>
      <c r="AN317" s="399"/>
      <c r="AO317" s="399"/>
      <c r="AP317" s="398"/>
      <c r="AQ317" s="398"/>
      <c r="AR317" s="398"/>
      <c r="AS317" s="398"/>
      <c r="AT317" s="398"/>
      <c r="AU317" s="398"/>
      <c r="AV317" s="398"/>
      <c r="AW317" s="398"/>
      <c r="AX317" s="397"/>
      <c r="AY317" s="397"/>
      <c r="AZ317" s="399"/>
      <c r="BA317" s="398"/>
      <c r="BB317" s="398"/>
      <c r="BC317" s="398"/>
      <c r="BD317" s="398"/>
      <c r="BE317" s="398"/>
      <c r="BF317" s="398"/>
      <c r="BG317" s="399"/>
      <c r="BH317" s="399"/>
      <c r="BI317" s="398"/>
      <c r="BJ317" s="398"/>
      <c r="BK317" s="398"/>
      <c r="BL317" s="398"/>
      <c r="BM317" s="398"/>
      <c r="BN317" s="398"/>
      <c r="BO317" s="398"/>
      <c r="BP317" s="398"/>
      <c r="BQ317" s="398"/>
      <c r="BR317" s="398"/>
      <c r="BS317" s="399"/>
      <c r="BT317" s="402"/>
      <c r="BU317" s="399"/>
      <c r="BV317" s="403"/>
      <c r="BW317" s="404"/>
      <c r="BX317" s="398"/>
      <c r="BY317" s="398"/>
      <c r="BZ317" s="398"/>
      <c r="CA317" s="399"/>
      <c r="CB317" s="405"/>
      <c r="CC317" s="406"/>
      <c r="CD317" s="406"/>
      <c r="CE317" s="398"/>
      <c r="CF317" s="406"/>
      <c r="CG317" s="406"/>
      <c r="CH317" s="406"/>
      <c r="CI317" s="406"/>
      <c r="CJ317" s="406"/>
      <c r="CK317" s="406"/>
      <c r="CL317" s="406"/>
      <c r="CM317" s="399"/>
    </row>
    <row r="318" spans="1:91" x14ac:dyDescent="0.25">
      <c r="A318" s="398"/>
      <c r="B318" s="399"/>
      <c r="C318" s="399"/>
      <c r="D318" s="398"/>
      <c r="E318" s="400"/>
      <c r="F318" s="401"/>
      <c r="G318" s="401"/>
      <c r="H318" s="401"/>
      <c r="I318" s="401"/>
      <c r="J318" s="398"/>
      <c r="K318" s="398"/>
      <c r="L318" s="398"/>
      <c r="Q318" s="398"/>
      <c r="R318" s="398"/>
      <c r="S318" s="398"/>
      <c r="T318" s="398"/>
      <c r="U318" s="398"/>
      <c r="V318" s="400"/>
      <c r="W318" s="400"/>
      <c r="X318" s="399"/>
      <c r="Y318" s="398"/>
      <c r="Z318" s="398"/>
      <c r="AA318" s="398"/>
      <c r="AB318" s="398"/>
      <c r="AC318" s="398"/>
      <c r="AD318" s="399"/>
      <c r="AE318" s="399"/>
      <c r="AF318" s="398"/>
      <c r="AG318" s="407"/>
      <c r="AH318" s="407"/>
      <c r="AI318" s="407"/>
      <c r="AJ318" s="407"/>
      <c r="AK318" s="407"/>
      <c r="AL318" s="398"/>
      <c r="AM318" s="400"/>
      <c r="AN318" s="399"/>
      <c r="AO318" s="399"/>
      <c r="AP318" s="398"/>
      <c r="AQ318" s="398"/>
      <c r="AR318" s="398"/>
      <c r="AS318" s="398"/>
      <c r="AT318" s="398"/>
      <c r="AU318" s="398"/>
      <c r="AV318" s="398"/>
      <c r="AW318" s="398"/>
      <c r="AX318" s="397"/>
      <c r="AY318" s="397"/>
      <c r="AZ318" s="399"/>
      <c r="BA318" s="398"/>
      <c r="BB318" s="398"/>
      <c r="BC318" s="398"/>
      <c r="BD318" s="398"/>
      <c r="BE318" s="398"/>
      <c r="BF318" s="398"/>
      <c r="BG318" s="399"/>
      <c r="BH318" s="399"/>
      <c r="BI318" s="398"/>
      <c r="BJ318" s="398"/>
      <c r="BK318" s="398"/>
      <c r="BL318" s="398"/>
      <c r="BM318" s="398"/>
      <c r="BN318" s="398"/>
      <c r="BO318" s="398"/>
      <c r="BP318" s="398"/>
      <c r="BQ318" s="398"/>
      <c r="BR318" s="398"/>
      <c r="BS318" s="399"/>
      <c r="BT318" s="402"/>
      <c r="BU318" s="399"/>
      <c r="BV318" s="403"/>
      <c r="BW318" s="404"/>
      <c r="BX318" s="398"/>
      <c r="BY318" s="398"/>
      <c r="BZ318" s="398"/>
      <c r="CA318" s="399"/>
      <c r="CB318" s="405"/>
      <c r="CC318" s="406"/>
      <c r="CD318" s="406"/>
      <c r="CE318" s="398"/>
      <c r="CF318" s="406"/>
      <c r="CG318" s="406"/>
      <c r="CH318" s="406"/>
      <c r="CI318" s="406"/>
      <c r="CJ318" s="406"/>
      <c r="CK318" s="406"/>
      <c r="CL318" s="406"/>
      <c r="CM318" s="399"/>
    </row>
    <row r="319" spans="1:91" x14ac:dyDescent="0.25">
      <c r="A319" s="398"/>
      <c r="B319" s="399"/>
      <c r="C319" s="399"/>
      <c r="D319" s="398"/>
      <c r="E319" s="400"/>
      <c r="F319" s="401"/>
      <c r="G319" s="401"/>
      <c r="H319" s="401"/>
      <c r="I319" s="401"/>
      <c r="J319" s="398"/>
      <c r="K319" s="398"/>
      <c r="L319" s="398"/>
      <c r="Q319" s="398"/>
      <c r="R319" s="398"/>
      <c r="S319" s="398"/>
      <c r="T319" s="398"/>
      <c r="U319" s="398"/>
      <c r="V319" s="400"/>
      <c r="W319" s="400"/>
      <c r="X319" s="399"/>
      <c r="Y319" s="398"/>
      <c r="Z319" s="398"/>
      <c r="AA319" s="398"/>
      <c r="AB319" s="398"/>
      <c r="AC319" s="398"/>
      <c r="AD319" s="399"/>
      <c r="AE319" s="399"/>
      <c r="AF319" s="398"/>
      <c r="AG319" s="407"/>
      <c r="AH319" s="407"/>
      <c r="AI319" s="407"/>
      <c r="AJ319" s="407"/>
      <c r="AK319" s="407"/>
      <c r="AL319" s="398"/>
      <c r="AM319" s="400"/>
      <c r="AN319" s="399"/>
      <c r="AO319" s="399"/>
      <c r="AP319" s="398"/>
      <c r="AQ319" s="398"/>
      <c r="AR319" s="398"/>
      <c r="AS319" s="398"/>
      <c r="AT319" s="398"/>
      <c r="AU319" s="398"/>
      <c r="AV319" s="398"/>
      <c r="AW319" s="398"/>
      <c r="AX319" s="397"/>
      <c r="AY319" s="397"/>
      <c r="AZ319" s="399"/>
      <c r="BA319" s="398"/>
      <c r="BB319" s="398"/>
      <c r="BC319" s="398"/>
      <c r="BD319" s="398"/>
      <c r="BE319" s="398"/>
      <c r="BF319" s="398"/>
      <c r="BG319" s="399"/>
      <c r="BH319" s="399"/>
      <c r="BI319" s="398"/>
      <c r="BJ319" s="398"/>
      <c r="BK319" s="398"/>
      <c r="BL319" s="398"/>
      <c r="BM319" s="398"/>
      <c r="BN319" s="398"/>
      <c r="BO319" s="398"/>
      <c r="BP319" s="398"/>
      <c r="BQ319" s="398"/>
      <c r="BR319" s="398"/>
      <c r="BS319" s="399"/>
      <c r="BT319" s="402"/>
      <c r="BU319" s="399"/>
      <c r="BV319" s="403"/>
      <c r="BW319" s="404"/>
      <c r="BX319" s="398"/>
      <c r="BY319" s="398"/>
      <c r="BZ319" s="398"/>
      <c r="CA319" s="399"/>
      <c r="CB319" s="405"/>
      <c r="CC319" s="406"/>
      <c r="CD319" s="406"/>
      <c r="CE319" s="398"/>
      <c r="CF319" s="406"/>
      <c r="CG319" s="406"/>
      <c r="CH319" s="406"/>
      <c r="CI319" s="406"/>
      <c r="CJ319" s="406"/>
      <c r="CK319" s="406"/>
      <c r="CL319" s="406"/>
      <c r="CM319" s="399"/>
    </row>
    <row r="320" spans="1:91" x14ac:dyDescent="0.25">
      <c r="A320" s="398"/>
      <c r="B320" s="399"/>
      <c r="C320" s="399"/>
      <c r="D320" s="398"/>
      <c r="E320" s="400"/>
      <c r="F320" s="401"/>
      <c r="G320" s="401"/>
      <c r="H320" s="401"/>
      <c r="I320" s="401"/>
      <c r="J320" s="398"/>
      <c r="K320" s="398"/>
      <c r="L320" s="398"/>
      <c r="Q320" s="398"/>
      <c r="R320" s="398"/>
      <c r="S320" s="398"/>
      <c r="T320" s="398"/>
      <c r="U320" s="398"/>
      <c r="V320" s="400"/>
      <c r="W320" s="400"/>
      <c r="X320" s="399"/>
      <c r="Y320" s="398"/>
      <c r="Z320" s="398"/>
      <c r="AA320" s="398"/>
      <c r="AB320" s="398"/>
      <c r="AC320" s="398"/>
      <c r="AD320" s="399"/>
      <c r="AE320" s="399"/>
      <c r="AF320" s="398"/>
      <c r="AG320" s="407"/>
      <c r="AH320" s="407"/>
      <c r="AI320" s="407"/>
      <c r="AJ320" s="407"/>
      <c r="AK320" s="407"/>
      <c r="AL320" s="398"/>
      <c r="AM320" s="400"/>
      <c r="AN320" s="399"/>
      <c r="AO320" s="399"/>
      <c r="AP320" s="398"/>
      <c r="AQ320" s="398"/>
      <c r="AR320" s="398"/>
      <c r="AS320" s="398"/>
      <c r="AT320" s="398"/>
      <c r="AU320" s="398"/>
      <c r="AV320" s="398"/>
      <c r="AW320" s="398"/>
      <c r="AX320" s="397"/>
      <c r="AY320" s="397"/>
      <c r="AZ320" s="399"/>
      <c r="BA320" s="398"/>
      <c r="BB320" s="398"/>
      <c r="BC320" s="398"/>
      <c r="BD320" s="398"/>
      <c r="BE320" s="398"/>
      <c r="BF320" s="398"/>
      <c r="BG320" s="399"/>
      <c r="BH320" s="399"/>
      <c r="BI320" s="398"/>
      <c r="BJ320" s="398"/>
      <c r="BK320" s="398"/>
      <c r="BL320" s="398"/>
      <c r="BM320" s="398"/>
      <c r="BN320" s="398"/>
      <c r="BO320" s="398"/>
      <c r="BP320" s="398"/>
      <c r="BQ320" s="398"/>
      <c r="BR320" s="398"/>
      <c r="BS320" s="399"/>
      <c r="BT320" s="402"/>
      <c r="BU320" s="399"/>
      <c r="BV320" s="403"/>
      <c r="BW320" s="404"/>
      <c r="BX320" s="398"/>
      <c r="BY320" s="398"/>
      <c r="BZ320" s="398"/>
      <c r="CA320" s="399"/>
      <c r="CB320" s="405"/>
      <c r="CC320" s="406"/>
      <c r="CD320" s="406"/>
      <c r="CE320" s="398"/>
      <c r="CF320" s="406"/>
      <c r="CG320" s="406"/>
      <c r="CH320" s="406"/>
      <c r="CI320" s="406"/>
      <c r="CJ320" s="406"/>
      <c r="CK320" s="406"/>
      <c r="CL320" s="406"/>
      <c r="CM320" s="399"/>
    </row>
    <row r="321" spans="1:91" x14ac:dyDescent="0.25">
      <c r="A321" s="398"/>
      <c r="B321" s="399"/>
      <c r="C321" s="399"/>
      <c r="D321" s="398"/>
      <c r="E321" s="400"/>
      <c r="F321" s="401"/>
      <c r="G321" s="401"/>
      <c r="H321" s="401"/>
      <c r="I321" s="401"/>
      <c r="J321" s="398"/>
      <c r="K321" s="398"/>
      <c r="L321" s="398"/>
      <c r="Q321" s="398"/>
      <c r="R321" s="398"/>
      <c r="S321" s="398"/>
      <c r="T321" s="398"/>
      <c r="U321" s="398"/>
      <c r="V321" s="400"/>
      <c r="W321" s="400"/>
      <c r="X321" s="399"/>
      <c r="Y321" s="398"/>
      <c r="Z321" s="398"/>
      <c r="AA321" s="398"/>
      <c r="AB321" s="398"/>
      <c r="AC321" s="398"/>
      <c r="AD321" s="399"/>
      <c r="AE321" s="399"/>
      <c r="AF321" s="398"/>
      <c r="AG321" s="407"/>
      <c r="AH321" s="407"/>
      <c r="AI321" s="407"/>
      <c r="AJ321" s="407"/>
      <c r="AK321" s="407"/>
      <c r="AL321" s="398"/>
      <c r="AM321" s="400"/>
      <c r="AN321" s="399"/>
      <c r="AO321" s="399"/>
      <c r="AP321" s="398"/>
      <c r="AQ321" s="398"/>
      <c r="AR321" s="398"/>
      <c r="AS321" s="398"/>
      <c r="AT321" s="398"/>
      <c r="AU321" s="398"/>
      <c r="AV321" s="398"/>
      <c r="AW321" s="398"/>
      <c r="AX321" s="397"/>
      <c r="AY321" s="397"/>
      <c r="AZ321" s="399"/>
      <c r="BA321" s="398"/>
      <c r="BB321" s="398"/>
      <c r="BC321" s="398"/>
      <c r="BD321" s="398"/>
      <c r="BE321" s="398"/>
      <c r="BF321" s="398"/>
      <c r="BG321" s="399"/>
      <c r="BH321" s="399"/>
      <c r="BI321" s="398"/>
      <c r="BJ321" s="398"/>
      <c r="BK321" s="398"/>
      <c r="BL321" s="398"/>
      <c r="BM321" s="398"/>
      <c r="BN321" s="398"/>
      <c r="BO321" s="398"/>
      <c r="BP321" s="398"/>
      <c r="BQ321" s="398"/>
      <c r="BR321" s="398"/>
      <c r="BS321" s="399"/>
      <c r="BT321" s="402"/>
      <c r="BU321" s="399"/>
      <c r="BV321" s="403"/>
      <c r="BW321" s="404"/>
      <c r="BX321" s="398"/>
      <c r="BY321" s="398"/>
      <c r="BZ321" s="398"/>
      <c r="CA321" s="399"/>
      <c r="CB321" s="405"/>
      <c r="CC321" s="406"/>
      <c r="CD321" s="406"/>
      <c r="CE321" s="398"/>
      <c r="CF321" s="406"/>
      <c r="CG321" s="406"/>
      <c r="CH321" s="406"/>
      <c r="CI321" s="406"/>
      <c r="CJ321" s="406"/>
      <c r="CK321" s="406"/>
      <c r="CL321" s="406"/>
      <c r="CM321" s="399"/>
    </row>
    <row r="322" spans="1:91" x14ac:dyDescent="0.25">
      <c r="A322" s="398"/>
      <c r="B322" s="399"/>
      <c r="C322" s="399"/>
      <c r="D322" s="398"/>
      <c r="E322" s="400"/>
      <c r="F322" s="401"/>
      <c r="G322" s="401"/>
      <c r="H322" s="401"/>
      <c r="I322" s="401"/>
      <c r="J322" s="398"/>
      <c r="K322" s="398"/>
      <c r="L322" s="398"/>
      <c r="Q322" s="398"/>
      <c r="R322" s="398"/>
      <c r="S322" s="398"/>
      <c r="T322" s="398"/>
      <c r="U322" s="398"/>
      <c r="V322" s="400"/>
      <c r="W322" s="400"/>
      <c r="X322" s="399"/>
      <c r="Y322" s="398"/>
      <c r="Z322" s="398"/>
      <c r="AA322" s="398"/>
      <c r="AB322" s="398"/>
      <c r="AC322" s="398"/>
      <c r="AD322" s="399"/>
      <c r="AE322" s="399"/>
      <c r="AF322" s="398"/>
      <c r="AG322" s="407"/>
      <c r="AH322" s="407"/>
      <c r="AI322" s="407"/>
      <c r="AJ322" s="407"/>
      <c r="AK322" s="407"/>
      <c r="AL322" s="398"/>
      <c r="AM322" s="400"/>
      <c r="AN322" s="399"/>
      <c r="AO322" s="399"/>
      <c r="AP322" s="398"/>
      <c r="AQ322" s="398"/>
      <c r="AR322" s="398"/>
      <c r="AS322" s="398"/>
      <c r="AT322" s="398"/>
      <c r="AU322" s="398"/>
      <c r="AV322" s="398"/>
      <c r="AW322" s="398"/>
      <c r="AX322" s="397"/>
      <c r="AY322" s="397"/>
      <c r="AZ322" s="399"/>
      <c r="BA322" s="398"/>
      <c r="BB322" s="398"/>
      <c r="BC322" s="398"/>
      <c r="BD322" s="398"/>
      <c r="BE322" s="398"/>
      <c r="BF322" s="398"/>
      <c r="BG322" s="399"/>
      <c r="BH322" s="399"/>
      <c r="BI322" s="398"/>
      <c r="BJ322" s="398"/>
      <c r="BK322" s="398"/>
      <c r="BL322" s="398"/>
      <c r="BM322" s="398"/>
      <c r="BN322" s="398"/>
      <c r="BO322" s="398"/>
      <c r="BP322" s="398"/>
      <c r="BQ322" s="398"/>
      <c r="BR322" s="398"/>
      <c r="BS322" s="399"/>
      <c r="BT322" s="402"/>
      <c r="BU322" s="399"/>
      <c r="BV322" s="403"/>
      <c r="BW322" s="404"/>
      <c r="BX322" s="398"/>
      <c r="BY322" s="398"/>
      <c r="BZ322" s="398"/>
      <c r="CA322" s="399"/>
      <c r="CB322" s="405"/>
      <c r="CC322" s="406"/>
      <c r="CD322" s="406"/>
      <c r="CE322" s="398"/>
      <c r="CF322" s="406"/>
      <c r="CG322" s="406"/>
      <c r="CH322" s="406"/>
      <c r="CI322" s="406"/>
      <c r="CJ322" s="406"/>
      <c r="CK322" s="406"/>
      <c r="CL322" s="406"/>
      <c r="CM322" s="399"/>
    </row>
    <row r="323" spans="1:91" x14ac:dyDescent="0.25">
      <c r="A323" s="398"/>
      <c r="B323" s="399"/>
      <c r="C323" s="399"/>
      <c r="D323" s="398"/>
      <c r="E323" s="400"/>
      <c r="F323" s="401"/>
      <c r="G323" s="401"/>
      <c r="H323" s="401"/>
      <c r="I323" s="401"/>
      <c r="J323" s="398"/>
      <c r="K323" s="398"/>
      <c r="L323" s="398"/>
      <c r="Q323" s="398"/>
      <c r="R323" s="398"/>
      <c r="S323" s="398"/>
      <c r="T323" s="398"/>
      <c r="U323" s="398"/>
      <c r="V323" s="400"/>
      <c r="W323" s="400"/>
      <c r="X323" s="399"/>
      <c r="Y323" s="398"/>
      <c r="Z323" s="398"/>
      <c r="AA323" s="398"/>
      <c r="AB323" s="398"/>
      <c r="AC323" s="398"/>
      <c r="AD323" s="399"/>
      <c r="AE323" s="399"/>
      <c r="AF323" s="398"/>
      <c r="AG323" s="407"/>
      <c r="AH323" s="407"/>
      <c r="AI323" s="407"/>
      <c r="AJ323" s="407"/>
      <c r="AK323" s="407"/>
      <c r="AL323" s="398"/>
      <c r="AM323" s="400"/>
      <c r="AN323" s="399"/>
      <c r="AO323" s="399"/>
      <c r="AP323" s="398"/>
      <c r="AQ323" s="398"/>
      <c r="AR323" s="398"/>
      <c r="AS323" s="398"/>
      <c r="AT323" s="398"/>
      <c r="AU323" s="398"/>
      <c r="AV323" s="398"/>
      <c r="AW323" s="398"/>
      <c r="AX323" s="397"/>
      <c r="AY323" s="397"/>
      <c r="AZ323" s="399"/>
      <c r="BA323" s="398"/>
      <c r="BB323" s="398"/>
      <c r="BC323" s="398"/>
      <c r="BD323" s="398"/>
      <c r="BE323" s="398"/>
      <c r="BF323" s="398"/>
      <c r="BG323" s="399"/>
      <c r="BH323" s="399"/>
      <c r="BI323" s="398"/>
      <c r="BJ323" s="398"/>
      <c r="BK323" s="398"/>
      <c r="BL323" s="398"/>
      <c r="BM323" s="398"/>
      <c r="BN323" s="398"/>
      <c r="BO323" s="398"/>
      <c r="BP323" s="398"/>
      <c r="BQ323" s="398"/>
      <c r="BR323" s="398"/>
      <c r="BS323" s="399"/>
      <c r="BT323" s="402"/>
      <c r="BU323" s="399"/>
      <c r="BV323" s="403"/>
      <c r="BW323" s="404"/>
      <c r="BX323" s="398"/>
      <c r="BY323" s="398"/>
      <c r="BZ323" s="398"/>
      <c r="CA323" s="399"/>
      <c r="CB323" s="405"/>
      <c r="CC323" s="406"/>
      <c r="CD323" s="406"/>
      <c r="CE323" s="398"/>
      <c r="CF323" s="406"/>
      <c r="CG323" s="406"/>
      <c r="CH323" s="406"/>
      <c r="CI323" s="406"/>
      <c r="CJ323" s="406"/>
      <c r="CK323" s="406"/>
      <c r="CL323" s="406"/>
      <c r="CM323" s="399"/>
    </row>
    <row r="324" spans="1:91" x14ac:dyDescent="0.25">
      <c r="A324" s="398"/>
      <c r="B324" s="399"/>
      <c r="C324" s="399"/>
      <c r="D324" s="398"/>
      <c r="E324" s="400"/>
      <c r="F324" s="401"/>
      <c r="G324" s="401"/>
      <c r="H324" s="401"/>
      <c r="I324" s="401"/>
      <c r="J324" s="398"/>
      <c r="K324" s="398"/>
      <c r="L324" s="398"/>
      <c r="Q324" s="398"/>
      <c r="R324" s="398"/>
      <c r="S324" s="398"/>
      <c r="T324" s="398"/>
      <c r="U324" s="398"/>
      <c r="V324" s="400"/>
      <c r="W324" s="400"/>
      <c r="X324" s="399"/>
      <c r="Y324" s="398"/>
      <c r="Z324" s="398"/>
      <c r="AA324" s="398"/>
      <c r="AB324" s="398"/>
      <c r="AC324" s="398"/>
      <c r="AD324" s="399"/>
      <c r="AE324" s="399"/>
      <c r="AF324" s="398"/>
      <c r="AG324" s="407"/>
      <c r="AH324" s="407"/>
      <c r="AI324" s="407"/>
      <c r="AJ324" s="407"/>
      <c r="AK324" s="407"/>
      <c r="AL324" s="398"/>
      <c r="AM324" s="400"/>
      <c r="AN324" s="399"/>
      <c r="AO324" s="399"/>
      <c r="AP324" s="398"/>
      <c r="AQ324" s="398"/>
      <c r="AR324" s="398"/>
      <c r="AS324" s="398"/>
      <c r="AT324" s="398"/>
      <c r="AU324" s="398"/>
      <c r="AV324" s="398"/>
      <c r="AW324" s="398"/>
      <c r="AX324" s="397"/>
      <c r="AY324" s="397"/>
      <c r="AZ324" s="399"/>
      <c r="BA324" s="398"/>
      <c r="BB324" s="398"/>
      <c r="BC324" s="398"/>
      <c r="BD324" s="398"/>
      <c r="BE324" s="398"/>
      <c r="BF324" s="398"/>
      <c r="BG324" s="399"/>
      <c r="BH324" s="399"/>
      <c r="BI324" s="398"/>
      <c r="BJ324" s="398"/>
      <c r="BK324" s="398"/>
      <c r="BL324" s="398"/>
      <c r="BM324" s="398"/>
      <c r="BN324" s="398"/>
      <c r="BO324" s="398"/>
      <c r="BP324" s="398"/>
      <c r="BQ324" s="398"/>
      <c r="BR324" s="398"/>
      <c r="BS324" s="399"/>
      <c r="BT324" s="402"/>
      <c r="BU324" s="399"/>
      <c r="BV324" s="403"/>
      <c r="BW324" s="404"/>
      <c r="BX324" s="398"/>
      <c r="BY324" s="398"/>
      <c r="BZ324" s="398"/>
      <c r="CA324" s="399"/>
      <c r="CB324" s="405"/>
      <c r="CC324" s="406"/>
      <c r="CD324" s="406"/>
      <c r="CE324" s="398"/>
      <c r="CF324" s="406"/>
      <c r="CG324" s="406"/>
      <c r="CH324" s="406"/>
      <c r="CI324" s="406"/>
      <c r="CJ324" s="406"/>
      <c r="CK324" s="406"/>
      <c r="CL324" s="406"/>
      <c r="CM324" s="399"/>
    </row>
    <row r="325" spans="1:91" x14ac:dyDescent="0.25">
      <c r="A325" s="398"/>
      <c r="B325" s="399"/>
      <c r="C325" s="399"/>
      <c r="D325" s="398"/>
      <c r="E325" s="400"/>
      <c r="F325" s="401"/>
      <c r="G325" s="401"/>
      <c r="H325" s="401"/>
      <c r="I325" s="401"/>
      <c r="J325" s="398"/>
      <c r="K325" s="398"/>
      <c r="L325" s="398"/>
      <c r="Q325" s="398"/>
      <c r="R325" s="398"/>
      <c r="S325" s="398"/>
      <c r="T325" s="398"/>
      <c r="U325" s="398"/>
      <c r="V325" s="400"/>
      <c r="W325" s="400"/>
      <c r="X325" s="399"/>
      <c r="Y325" s="398"/>
      <c r="Z325" s="398"/>
      <c r="AA325" s="398"/>
      <c r="AB325" s="398"/>
      <c r="AC325" s="398"/>
      <c r="AD325" s="399"/>
      <c r="AE325" s="399"/>
      <c r="AF325" s="398"/>
      <c r="AG325" s="407"/>
      <c r="AH325" s="407"/>
      <c r="AI325" s="407"/>
      <c r="AJ325" s="407"/>
      <c r="AK325" s="407"/>
      <c r="AL325" s="398"/>
      <c r="AM325" s="400"/>
      <c r="AN325" s="399"/>
      <c r="AO325" s="399"/>
      <c r="AP325" s="398"/>
      <c r="AQ325" s="398"/>
      <c r="AR325" s="398"/>
      <c r="AS325" s="398"/>
      <c r="AT325" s="398"/>
      <c r="AU325" s="398"/>
      <c r="AV325" s="398"/>
      <c r="AW325" s="398"/>
      <c r="AX325" s="397"/>
      <c r="AY325" s="397"/>
      <c r="AZ325" s="399"/>
      <c r="BA325" s="398"/>
      <c r="BB325" s="398"/>
      <c r="BC325" s="398"/>
      <c r="BD325" s="398"/>
      <c r="BE325" s="398"/>
      <c r="BF325" s="398"/>
      <c r="BG325" s="399"/>
      <c r="BH325" s="399"/>
      <c r="BI325" s="398"/>
      <c r="BJ325" s="398"/>
      <c r="BK325" s="398"/>
      <c r="BL325" s="398"/>
      <c r="BM325" s="398"/>
      <c r="BN325" s="398"/>
      <c r="BO325" s="398"/>
      <c r="BP325" s="398"/>
      <c r="BQ325" s="398"/>
      <c r="BR325" s="398"/>
      <c r="BS325" s="399"/>
      <c r="BT325" s="402"/>
      <c r="BU325" s="399"/>
      <c r="BV325" s="403"/>
      <c r="BW325" s="404"/>
      <c r="BX325" s="398"/>
      <c r="BY325" s="398"/>
      <c r="BZ325" s="398"/>
      <c r="CA325" s="399"/>
      <c r="CB325" s="405"/>
      <c r="CC325" s="406"/>
      <c r="CD325" s="406"/>
      <c r="CE325" s="398"/>
      <c r="CF325" s="406"/>
      <c r="CG325" s="406"/>
      <c r="CH325" s="406"/>
      <c r="CI325" s="406"/>
      <c r="CJ325" s="406"/>
      <c r="CK325" s="406"/>
      <c r="CL325" s="406"/>
      <c r="CM325" s="399"/>
    </row>
    <row r="326" spans="1:91" x14ac:dyDescent="0.25">
      <c r="A326" s="398"/>
      <c r="B326" s="399"/>
      <c r="C326" s="399"/>
      <c r="D326" s="398"/>
      <c r="E326" s="400"/>
      <c r="F326" s="401"/>
      <c r="G326" s="401"/>
      <c r="H326" s="401"/>
      <c r="I326" s="401"/>
      <c r="J326" s="398"/>
      <c r="K326" s="398"/>
      <c r="L326" s="398"/>
      <c r="Q326" s="398"/>
      <c r="R326" s="398"/>
      <c r="S326" s="398"/>
      <c r="T326" s="398"/>
      <c r="U326" s="398"/>
      <c r="V326" s="400"/>
      <c r="W326" s="400"/>
      <c r="X326" s="399"/>
      <c r="Y326" s="398"/>
      <c r="Z326" s="398"/>
      <c r="AA326" s="398"/>
      <c r="AB326" s="398"/>
      <c r="AC326" s="398"/>
      <c r="AD326" s="399"/>
      <c r="AE326" s="399"/>
      <c r="AF326" s="398"/>
      <c r="AG326" s="407"/>
      <c r="AH326" s="407"/>
      <c r="AI326" s="407"/>
      <c r="AJ326" s="407"/>
      <c r="AK326" s="407"/>
      <c r="AL326" s="398"/>
      <c r="AM326" s="400"/>
      <c r="AN326" s="399"/>
      <c r="AO326" s="399"/>
      <c r="AP326" s="398"/>
      <c r="AQ326" s="398"/>
      <c r="AR326" s="398"/>
      <c r="AS326" s="398"/>
      <c r="AT326" s="398"/>
      <c r="AU326" s="398"/>
      <c r="AV326" s="398"/>
      <c r="AW326" s="398"/>
      <c r="AX326" s="397"/>
      <c r="AY326" s="397"/>
      <c r="AZ326" s="399"/>
      <c r="BA326" s="398"/>
      <c r="BB326" s="398"/>
      <c r="BC326" s="398"/>
      <c r="BD326" s="398"/>
      <c r="BE326" s="398"/>
      <c r="BF326" s="398"/>
      <c r="BG326" s="399"/>
      <c r="BH326" s="399"/>
      <c r="BI326" s="398"/>
      <c r="BJ326" s="398"/>
      <c r="BK326" s="398"/>
      <c r="BL326" s="398"/>
      <c r="BM326" s="398"/>
      <c r="BN326" s="398"/>
      <c r="BO326" s="398"/>
      <c r="BP326" s="398"/>
      <c r="BQ326" s="398"/>
      <c r="BR326" s="398"/>
      <c r="BS326" s="399"/>
      <c r="BT326" s="402"/>
      <c r="BU326" s="399"/>
      <c r="BV326" s="403"/>
      <c r="BW326" s="404"/>
      <c r="BX326" s="398"/>
      <c r="BY326" s="398"/>
      <c r="BZ326" s="398"/>
      <c r="CA326" s="399"/>
      <c r="CB326" s="405"/>
      <c r="CC326" s="406"/>
      <c r="CD326" s="406"/>
      <c r="CE326" s="398"/>
      <c r="CF326" s="406"/>
      <c r="CG326" s="406"/>
      <c r="CH326" s="406"/>
      <c r="CI326" s="406"/>
      <c r="CJ326" s="406"/>
      <c r="CK326" s="406"/>
      <c r="CL326" s="406"/>
      <c r="CM326" s="399"/>
    </row>
    <row r="327" spans="1:91" x14ac:dyDescent="0.25">
      <c r="A327" s="398"/>
      <c r="B327" s="399"/>
      <c r="C327" s="399"/>
      <c r="D327" s="398"/>
      <c r="E327" s="400"/>
      <c r="F327" s="401"/>
      <c r="G327" s="401"/>
      <c r="H327" s="401"/>
      <c r="I327" s="401"/>
      <c r="J327" s="398"/>
      <c r="K327" s="398"/>
      <c r="L327" s="398"/>
      <c r="Q327" s="398"/>
      <c r="R327" s="398"/>
      <c r="S327" s="398"/>
      <c r="T327" s="398"/>
      <c r="U327" s="398"/>
      <c r="V327" s="400"/>
      <c r="W327" s="400"/>
      <c r="X327" s="399"/>
      <c r="Y327" s="398"/>
      <c r="Z327" s="398"/>
      <c r="AA327" s="398"/>
      <c r="AB327" s="398"/>
      <c r="AC327" s="398"/>
      <c r="AD327" s="399"/>
      <c r="AE327" s="399"/>
      <c r="AF327" s="398"/>
      <c r="AG327" s="407"/>
      <c r="AH327" s="407"/>
      <c r="AI327" s="407"/>
      <c r="AJ327" s="407"/>
      <c r="AK327" s="407"/>
      <c r="AL327" s="398"/>
      <c r="AM327" s="400"/>
      <c r="AN327" s="399"/>
      <c r="AO327" s="399"/>
      <c r="AP327" s="398"/>
      <c r="AQ327" s="398"/>
      <c r="AR327" s="398"/>
      <c r="AS327" s="398"/>
      <c r="AT327" s="398"/>
      <c r="AU327" s="398"/>
      <c r="AV327" s="398"/>
      <c r="AW327" s="398"/>
      <c r="AX327" s="397"/>
      <c r="AY327" s="397"/>
      <c r="AZ327" s="399"/>
      <c r="BA327" s="398"/>
      <c r="BB327" s="398"/>
      <c r="BC327" s="398"/>
      <c r="BD327" s="398"/>
      <c r="BE327" s="398"/>
      <c r="BF327" s="398"/>
      <c r="BG327" s="399"/>
      <c r="BH327" s="399"/>
      <c r="BI327" s="398"/>
      <c r="BJ327" s="398"/>
      <c r="BK327" s="398"/>
      <c r="BL327" s="398"/>
      <c r="BM327" s="398"/>
      <c r="BN327" s="398"/>
      <c r="BO327" s="398"/>
      <c r="BP327" s="398"/>
      <c r="BQ327" s="398"/>
      <c r="BR327" s="398"/>
      <c r="BS327" s="399"/>
      <c r="BT327" s="402"/>
      <c r="BU327" s="399"/>
      <c r="BV327" s="403"/>
      <c r="BW327" s="404"/>
      <c r="BX327" s="398"/>
      <c r="BY327" s="398"/>
      <c r="BZ327" s="398"/>
      <c r="CA327" s="399"/>
      <c r="CB327" s="405"/>
      <c r="CC327" s="406"/>
      <c r="CD327" s="406"/>
      <c r="CE327" s="398"/>
      <c r="CF327" s="406"/>
      <c r="CG327" s="406"/>
      <c r="CH327" s="406"/>
      <c r="CI327" s="406"/>
      <c r="CJ327" s="406"/>
      <c r="CK327" s="406"/>
      <c r="CL327" s="406"/>
      <c r="CM327" s="399"/>
    </row>
    <row r="328" spans="1:91" x14ac:dyDescent="0.25">
      <c r="A328" s="398"/>
      <c r="B328" s="399"/>
      <c r="C328" s="399"/>
      <c r="D328" s="398"/>
      <c r="E328" s="400"/>
      <c r="F328" s="401"/>
      <c r="G328" s="401"/>
      <c r="H328" s="401"/>
      <c r="I328" s="401"/>
      <c r="J328" s="398"/>
      <c r="K328" s="398"/>
      <c r="L328" s="398"/>
      <c r="Q328" s="398"/>
      <c r="R328" s="398"/>
      <c r="S328" s="398"/>
      <c r="T328" s="398"/>
      <c r="U328" s="398"/>
      <c r="V328" s="400"/>
      <c r="W328" s="400"/>
      <c r="X328" s="399"/>
      <c r="Y328" s="398"/>
      <c r="Z328" s="398"/>
      <c r="AA328" s="398"/>
      <c r="AB328" s="398"/>
      <c r="AC328" s="398"/>
      <c r="AD328" s="399"/>
      <c r="AE328" s="399"/>
      <c r="AF328" s="398"/>
      <c r="AG328" s="407"/>
      <c r="AH328" s="407"/>
      <c r="AI328" s="407"/>
      <c r="AJ328" s="407"/>
      <c r="AK328" s="407"/>
      <c r="AL328" s="398"/>
      <c r="AM328" s="400"/>
      <c r="AN328" s="399"/>
      <c r="AO328" s="399"/>
      <c r="AP328" s="398"/>
      <c r="AQ328" s="398"/>
      <c r="AR328" s="398"/>
      <c r="AS328" s="398"/>
      <c r="AT328" s="398"/>
      <c r="AU328" s="398"/>
      <c r="AV328" s="398"/>
      <c r="AW328" s="398"/>
      <c r="AX328" s="397"/>
      <c r="AY328" s="397"/>
      <c r="AZ328" s="399"/>
      <c r="BA328" s="398"/>
      <c r="BB328" s="398"/>
      <c r="BC328" s="398"/>
      <c r="BD328" s="398"/>
      <c r="BE328" s="398"/>
      <c r="BF328" s="398"/>
      <c r="BG328" s="399"/>
      <c r="BH328" s="399"/>
      <c r="BI328" s="398"/>
      <c r="BJ328" s="398"/>
      <c r="BK328" s="398"/>
      <c r="BL328" s="398"/>
      <c r="BM328" s="398"/>
      <c r="BN328" s="398"/>
      <c r="BO328" s="398"/>
      <c r="BP328" s="398"/>
      <c r="BQ328" s="398"/>
      <c r="BR328" s="398"/>
      <c r="BS328" s="399"/>
      <c r="BT328" s="402"/>
      <c r="BU328" s="399"/>
      <c r="BV328" s="403"/>
      <c r="BW328" s="404"/>
      <c r="BX328" s="398"/>
      <c r="BY328" s="398"/>
      <c r="BZ328" s="398"/>
      <c r="CA328" s="399"/>
      <c r="CB328" s="405"/>
      <c r="CC328" s="406"/>
      <c r="CD328" s="406"/>
      <c r="CE328" s="398"/>
      <c r="CF328" s="406"/>
      <c r="CG328" s="406"/>
      <c r="CH328" s="406"/>
      <c r="CI328" s="406"/>
      <c r="CJ328" s="406"/>
      <c r="CK328" s="406"/>
      <c r="CL328" s="406"/>
      <c r="CM328" s="399"/>
    </row>
    <row r="329" spans="1:91" x14ac:dyDescent="0.25">
      <c r="A329" s="398"/>
      <c r="B329" s="399"/>
      <c r="C329" s="399"/>
      <c r="D329" s="398"/>
      <c r="E329" s="400"/>
      <c r="F329" s="401"/>
      <c r="G329" s="401"/>
      <c r="H329" s="401"/>
      <c r="I329" s="401"/>
      <c r="J329" s="398"/>
      <c r="K329" s="398"/>
      <c r="L329" s="398"/>
      <c r="Q329" s="398"/>
      <c r="R329" s="398"/>
      <c r="S329" s="398"/>
      <c r="T329" s="398"/>
      <c r="U329" s="398"/>
      <c r="V329" s="400"/>
      <c r="W329" s="400"/>
      <c r="X329" s="399"/>
      <c r="Y329" s="398"/>
      <c r="Z329" s="398"/>
      <c r="AA329" s="398"/>
      <c r="AB329" s="398"/>
      <c r="AC329" s="398"/>
      <c r="AD329" s="399"/>
      <c r="AE329" s="399"/>
      <c r="AF329" s="398"/>
      <c r="AG329" s="407"/>
      <c r="AH329" s="407"/>
      <c r="AI329" s="407"/>
      <c r="AJ329" s="407"/>
      <c r="AK329" s="407"/>
      <c r="AL329" s="398"/>
      <c r="AM329" s="400"/>
      <c r="AN329" s="399"/>
      <c r="AO329" s="399"/>
      <c r="AP329" s="398"/>
      <c r="AQ329" s="398"/>
      <c r="AR329" s="398"/>
      <c r="AS329" s="398"/>
      <c r="AT329" s="398"/>
      <c r="AU329" s="398"/>
      <c r="AV329" s="398"/>
      <c r="AW329" s="398"/>
      <c r="AX329" s="397"/>
      <c r="AY329" s="397"/>
      <c r="AZ329" s="399"/>
      <c r="BA329" s="398"/>
      <c r="BB329" s="398"/>
      <c r="BC329" s="398"/>
      <c r="BD329" s="398"/>
      <c r="BE329" s="398"/>
      <c r="BF329" s="398"/>
      <c r="BG329" s="399"/>
      <c r="BH329" s="399"/>
      <c r="BI329" s="398"/>
      <c r="BJ329" s="398"/>
      <c r="BK329" s="398"/>
      <c r="BL329" s="398"/>
      <c r="BM329" s="398"/>
      <c r="BN329" s="398"/>
      <c r="BO329" s="398"/>
      <c r="BP329" s="398"/>
      <c r="BQ329" s="398"/>
      <c r="BR329" s="398"/>
      <c r="BS329" s="399"/>
      <c r="BT329" s="402"/>
      <c r="BU329" s="399"/>
      <c r="BV329" s="403"/>
      <c r="BW329" s="404"/>
      <c r="BX329" s="398"/>
      <c r="BY329" s="398"/>
      <c r="BZ329" s="398"/>
      <c r="CA329" s="399"/>
      <c r="CB329" s="405"/>
      <c r="CC329" s="406"/>
      <c r="CD329" s="406"/>
      <c r="CE329" s="398"/>
      <c r="CF329" s="406"/>
      <c r="CG329" s="406"/>
      <c r="CH329" s="406"/>
      <c r="CI329" s="406"/>
      <c r="CJ329" s="406"/>
      <c r="CK329" s="406"/>
      <c r="CL329" s="406"/>
      <c r="CM329" s="399"/>
    </row>
    <row r="330" spans="1:91" x14ac:dyDescent="0.25">
      <c r="A330" s="398"/>
      <c r="B330" s="399"/>
      <c r="C330" s="399"/>
      <c r="D330" s="398"/>
      <c r="E330" s="400"/>
      <c r="F330" s="401"/>
      <c r="G330" s="401"/>
      <c r="H330" s="401"/>
      <c r="I330" s="401"/>
      <c r="J330" s="398"/>
      <c r="K330" s="398"/>
      <c r="L330" s="398"/>
      <c r="Q330" s="398"/>
      <c r="R330" s="398"/>
      <c r="S330" s="398"/>
      <c r="T330" s="398"/>
      <c r="U330" s="398"/>
      <c r="V330" s="400"/>
      <c r="W330" s="400"/>
      <c r="X330" s="399"/>
      <c r="Y330" s="398"/>
      <c r="Z330" s="398"/>
      <c r="AA330" s="398"/>
      <c r="AB330" s="398"/>
      <c r="AC330" s="398"/>
      <c r="AD330" s="399"/>
      <c r="AE330" s="399"/>
      <c r="AF330" s="398"/>
      <c r="AG330" s="407"/>
      <c r="AH330" s="407"/>
      <c r="AI330" s="407"/>
      <c r="AJ330" s="407"/>
      <c r="AK330" s="407"/>
      <c r="AL330" s="398"/>
      <c r="AM330" s="400"/>
      <c r="AN330" s="399"/>
      <c r="AO330" s="399"/>
      <c r="AP330" s="398"/>
      <c r="AQ330" s="398"/>
      <c r="AR330" s="398"/>
      <c r="AS330" s="398"/>
      <c r="AT330" s="398"/>
      <c r="AU330" s="398"/>
      <c r="AV330" s="398"/>
      <c r="AW330" s="398"/>
      <c r="AX330" s="397"/>
      <c r="AY330" s="397"/>
      <c r="AZ330" s="399"/>
      <c r="BA330" s="398"/>
      <c r="BB330" s="398"/>
      <c r="BC330" s="398"/>
      <c r="BD330" s="398"/>
      <c r="BE330" s="398"/>
      <c r="BF330" s="398"/>
      <c r="BG330" s="399"/>
      <c r="BH330" s="399"/>
      <c r="BI330" s="398"/>
      <c r="BJ330" s="398"/>
      <c r="BK330" s="398"/>
      <c r="BL330" s="398"/>
      <c r="BM330" s="398"/>
      <c r="BN330" s="398"/>
      <c r="BO330" s="398"/>
      <c r="BP330" s="398"/>
      <c r="BQ330" s="398"/>
      <c r="BR330" s="398"/>
      <c r="BS330" s="399"/>
      <c r="BT330" s="402"/>
      <c r="BU330" s="399"/>
      <c r="BV330" s="403"/>
      <c r="BW330" s="404"/>
      <c r="BX330" s="398"/>
      <c r="BY330" s="398"/>
      <c r="BZ330" s="398"/>
      <c r="CA330" s="399"/>
      <c r="CB330" s="405"/>
      <c r="CC330" s="406"/>
      <c r="CD330" s="406"/>
      <c r="CE330" s="398"/>
      <c r="CF330" s="406"/>
      <c r="CG330" s="406"/>
      <c r="CH330" s="406"/>
      <c r="CI330" s="406"/>
      <c r="CJ330" s="406"/>
      <c r="CK330" s="406"/>
      <c r="CL330" s="406"/>
      <c r="CM330" s="399"/>
    </row>
    <row r="331" spans="1:91" x14ac:dyDescent="0.25">
      <c r="A331" s="398"/>
      <c r="B331" s="399"/>
      <c r="C331" s="399"/>
      <c r="D331" s="398"/>
      <c r="E331" s="400"/>
      <c r="F331" s="401"/>
      <c r="G331" s="401"/>
      <c r="H331" s="401"/>
      <c r="I331" s="401"/>
      <c r="J331" s="398"/>
      <c r="K331" s="398"/>
      <c r="L331" s="398"/>
      <c r="Q331" s="398"/>
      <c r="R331" s="398"/>
      <c r="S331" s="398"/>
      <c r="T331" s="398"/>
      <c r="U331" s="398"/>
      <c r="V331" s="400"/>
      <c r="W331" s="400"/>
      <c r="X331" s="399"/>
      <c r="Y331" s="398"/>
      <c r="Z331" s="398"/>
      <c r="AA331" s="398"/>
      <c r="AB331" s="398"/>
      <c r="AC331" s="398"/>
      <c r="AD331" s="399"/>
      <c r="AE331" s="399"/>
      <c r="AF331" s="398"/>
      <c r="AG331" s="407"/>
      <c r="AH331" s="407"/>
      <c r="AI331" s="407"/>
      <c r="AJ331" s="407"/>
      <c r="AK331" s="407"/>
      <c r="AL331" s="398"/>
      <c r="AM331" s="400"/>
      <c r="AN331" s="399"/>
      <c r="AO331" s="399"/>
      <c r="AP331" s="398"/>
      <c r="AQ331" s="398"/>
      <c r="AR331" s="398"/>
      <c r="AS331" s="398"/>
      <c r="AT331" s="398"/>
      <c r="AU331" s="398"/>
      <c r="AV331" s="398"/>
      <c r="AW331" s="398"/>
      <c r="AX331" s="397"/>
      <c r="AY331" s="397"/>
      <c r="AZ331" s="399"/>
      <c r="BA331" s="398"/>
      <c r="BB331" s="398"/>
      <c r="BC331" s="398"/>
      <c r="BD331" s="398"/>
      <c r="BE331" s="398"/>
      <c r="BF331" s="398"/>
      <c r="BG331" s="399"/>
      <c r="BH331" s="399"/>
      <c r="BI331" s="398"/>
      <c r="BJ331" s="398"/>
      <c r="BK331" s="398"/>
      <c r="BL331" s="398"/>
      <c r="BM331" s="398"/>
      <c r="BN331" s="398"/>
      <c r="BO331" s="398"/>
      <c r="BP331" s="398"/>
      <c r="BQ331" s="398"/>
      <c r="BR331" s="398"/>
      <c r="BS331" s="399"/>
      <c r="BT331" s="402"/>
      <c r="BU331" s="399"/>
      <c r="BV331" s="403"/>
      <c r="BW331" s="404"/>
      <c r="BX331" s="398"/>
      <c r="BY331" s="398"/>
      <c r="BZ331" s="398"/>
      <c r="CA331" s="399"/>
      <c r="CB331" s="405"/>
      <c r="CC331" s="406"/>
      <c r="CD331" s="406"/>
      <c r="CE331" s="398"/>
      <c r="CF331" s="406"/>
      <c r="CG331" s="406"/>
      <c r="CH331" s="406"/>
      <c r="CI331" s="406"/>
      <c r="CJ331" s="406"/>
      <c r="CK331" s="406"/>
      <c r="CL331" s="406"/>
      <c r="CM331" s="399"/>
    </row>
    <row r="332" spans="1:91" x14ac:dyDescent="0.25">
      <c r="A332" s="398"/>
      <c r="B332" s="399"/>
      <c r="C332" s="399"/>
      <c r="D332" s="398"/>
      <c r="E332" s="400"/>
      <c r="F332" s="401"/>
      <c r="G332" s="401"/>
      <c r="H332" s="401"/>
      <c r="I332" s="401"/>
      <c r="J332" s="398"/>
      <c r="K332" s="398"/>
      <c r="L332" s="398"/>
      <c r="Q332" s="398"/>
      <c r="R332" s="398"/>
      <c r="S332" s="398"/>
      <c r="T332" s="398"/>
      <c r="U332" s="398"/>
      <c r="V332" s="400"/>
      <c r="W332" s="400"/>
      <c r="X332" s="399"/>
      <c r="Y332" s="398"/>
      <c r="Z332" s="398"/>
      <c r="AA332" s="398"/>
      <c r="AB332" s="398"/>
      <c r="AC332" s="398"/>
      <c r="AD332" s="399"/>
      <c r="AE332" s="399"/>
      <c r="AF332" s="398"/>
      <c r="AG332" s="407"/>
      <c r="AH332" s="407"/>
      <c r="AI332" s="407"/>
      <c r="AJ332" s="407"/>
      <c r="AK332" s="407"/>
      <c r="AL332" s="398"/>
      <c r="AM332" s="400"/>
      <c r="AN332" s="399"/>
      <c r="AO332" s="399"/>
      <c r="AP332" s="398"/>
      <c r="AQ332" s="398"/>
      <c r="AR332" s="398"/>
      <c r="AS332" s="398"/>
      <c r="AT332" s="398"/>
      <c r="AU332" s="398"/>
      <c r="AV332" s="398"/>
      <c r="AW332" s="398"/>
      <c r="AX332" s="397"/>
      <c r="AY332" s="397"/>
      <c r="AZ332" s="399"/>
      <c r="BA332" s="398"/>
      <c r="BB332" s="398"/>
      <c r="BC332" s="398"/>
      <c r="BD332" s="398"/>
      <c r="BE332" s="398"/>
      <c r="BF332" s="398"/>
      <c r="BG332" s="399"/>
      <c r="BH332" s="399"/>
      <c r="BI332" s="398"/>
      <c r="BJ332" s="398"/>
      <c r="BK332" s="398"/>
      <c r="BL332" s="398"/>
      <c r="BM332" s="398"/>
      <c r="BN332" s="398"/>
      <c r="BO332" s="398"/>
      <c r="BP332" s="398"/>
      <c r="BQ332" s="398"/>
      <c r="BR332" s="398"/>
      <c r="BS332" s="399"/>
      <c r="BT332" s="402"/>
      <c r="BU332" s="399"/>
      <c r="BV332" s="403"/>
      <c r="BW332" s="404"/>
      <c r="BX332" s="398"/>
      <c r="BY332" s="398"/>
      <c r="BZ332" s="398"/>
      <c r="CA332" s="399"/>
      <c r="CB332" s="405"/>
      <c r="CC332" s="406"/>
      <c r="CD332" s="406"/>
      <c r="CE332" s="398"/>
      <c r="CF332" s="406"/>
      <c r="CG332" s="406"/>
      <c r="CH332" s="406"/>
      <c r="CI332" s="406"/>
      <c r="CJ332" s="406"/>
      <c r="CK332" s="406"/>
      <c r="CL332" s="406"/>
      <c r="CM332" s="399"/>
    </row>
    <row r="333" spans="1:91" x14ac:dyDescent="0.25">
      <c r="A333" s="398"/>
      <c r="B333" s="399"/>
      <c r="C333" s="399"/>
      <c r="D333" s="398"/>
      <c r="E333" s="400"/>
      <c r="F333" s="401"/>
      <c r="G333" s="401"/>
      <c r="H333" s="401"/>
      <c r="I333" s="401"/>
      <c r="J333" s="398"/>
      <c r="K333" s="398"/>
      <c r="L333" s="398"/>
      <c r="Q333" s="398"/>
      <c r="R333" s="398"/>
      <c r="S333" s="398"/>
      <c r="T333" s="398"/>
      <c r="U333" s="398"/>
      <c r="V333" s="400"/>
      <c r="W333" s="400"/>
      <c r="X333" s="399"/>
      <c r="Y333" s="398"/>
      <c r="Z333" s="398"/>
      <c r="AA333" s="398"/>
      <c r="AB333" s="398"/>
      <c r="AC333" s="398"/>
      <c r="AD333" s="399"/>
      <c r="AE333" s="399"/>
      <c r="AF333" s="398"/>
      <c r="AG333" s="407"/>
      <c r="AH333" s="407"/>
      <c r="AI333" s="407"/>
      <c r="AJ333" s="407"/>
      <c r="AK333" s="407"/>
      <c r="AL333" s="398"/>
      <c r="AM333" s="400"/>
      <c r="AN333" s="399"/>
      <c r="AO333" s="399"/>
      <c r="AP333" s="398"/>
      <c r="AQ333" s="398"/>
      <c r="AR333" s="398"/>
      <c r="AS333" s="398"/>
      <c r="AT333" s="398"/>
      <c r="AU333" s="398"/>
      <c r="AV333" s="398"/>
      <c r="AW333" s="398"/>
      <c r="AX333" s="397"/>
      <c r="AY333" s="397"/>
      <c r="AZ333" s="399"/>
      <c r="BA333" s="398"/>
      <c r="BB333" s="398"/>
      <c r="BC333" s="398"/>
      <c r="BD333" s="398"/>
      <c r="BE333" s="398"/>
      <c r="BF333" s="398"/>
      <c r="BG333" s="399"/>
      <c r="BH333" s="399"/>
      <c r="BI333" s="398"/>
      <c r="BJ333" s="398"/>
      <c r="BK333" s="398"/>
      <c r="BL333" s="398"/>
      <c r="BM333" s="398"/>
      <c r="BN333" s="398"/>
      <c r="BO333" s="398"/>
      <c r="BP333" s="398"/>
      <c r="BQ333" s="398"/>
      <c r="BR333" s="398"/>
      <c r="BS333" s="399"/>
      <c r="BT333" s="402"/>
      <c r="BU333" s="399"/>
      <c r="BV333" s="403"/>
      <c r="BW333" s="404"/>
      <c r="BX333" s="398"/>
      <c r="BY333" s="398"/>
      <c r="BZ333" s="398"/>
      <c r="CA333" s="399"/>
      <c r="CB333" s="405"/>
      <c r="CC333" s="406"/>
      <c r="CD333" s="406"/>
      <c r="CE333" s="398"/>
      <c r="CF333" s="406"/>
      <c r="CG333" s="406"/>
      <c r="CH333" s="406"/>
      <c r="CI333" s="406"/>
      <c r="CJ333" s="406"/>
      <c r="CK333" s="406"/>
      <c r="CL333" s="406"/>
      <c r="CM333" s="399"/>
    </row>
    <row r="334" spans="1:91" x14ac:dyDescent="0.25">
      <c r="A334" s="398"/>
      <c r="B334" s="399"/>
      <c r="C334" s="399"/>
      <c r="D334" s="398"/>
      <c r="E334" s="400"/>
      <c r="F334" s="401"/>
      <c r="G334" s="401"/>
      <c r="H334" s="401"/>
      <c r="I334" s="401"/>
      <c r="J334" s="398"/>
      <c r="K334" s="398"/>
      <c r="L334" s="398"/>
      <c r="Q334" s="398"/>
      <c r="R334" s="398"/>
      <c r="S334" s="398"/>
      <c r="T334" s="398"/>
      <c r="U334" s="398"/>
      <c r="V334" s="400"/>
      <c r="W334" s="400"/>
      <c r="X334" s="399"/>
      <c r="Y334" s="398"/>
      <c r="Z334" s="398"/>
      <c r="AA334" s="398"/>
      <c r="AB334" s="398"/>
      <c r="AC334" s="398"/>
      <c r="AD334" s="399"/>
      <c r="AE334" s="399"/>
      <c r="AF334" s="398"/>
      <c r="AG334" s="407"/>
      <c r="AH334" s="407"/>
      <c r="AI334" s="407"/>
      <c r="AJ334" s="407"/>
      <c r="AK334" s="407"/>
      <c r="AL334" s="398"/>
      <c r="AM334" s="400"/>
      <c r="AN334" s="399"/>
      <c r="AO334" s="399"/>
      <c r="AP334" s="398"/>
      <c r="AQ334" s="398"/>
      <c r="AR334" s="398"/>
      <c r="AS334" s="398"/>
      <c r="AT334" s="398"/>
      <c r="AU334" s="398"/>
      <c r="AV334" s="398"/>
      <c r="AW334" s="398"/>
      <c r="AX334" s="397"/>
      <c r="AY334" s="397"/>
      <c r="AZ334" s="399"/>
      <c r="BA334" s="398"/>
      <c r="BB334" s="398"/>
      <c r="BC334" s="398"/>
      <c r="BD334" s="398"/>
      <c r="BE334" s="398"/>
      <c r="BF334" s="398"/>
      <c r="BG334" s="399"/>
      <c r="BH334" s="399"/>
      <c r="BI334" s="398"/>
      <c r="BJ334" s="398"/>
      <c r="BK334" s="398"/>
      <c r="BL334" s="398"/>
      <c r="BM334" s="398"/>
      <c r="BN334" s="398"/>
      <c r="BO334" s="398"/>
      <c r="BP334" s="398"/>
      <c r="BQ334" s="398"/>
      <c r="BR334" s="398"/>
      <c r="BS334" s="399"/>
      <c r="BT334" s="402"/>
      <c r="BU334" s="399"/>
      <c r="BV334" s="403"/>
      <c r="BW334" s="404"/>
      <c r="BX334" s="398"/>
      <c r="BY334" s="398"/>
      <c r="BZ334" s="398"/>
      <c r="CA334" s="399"/>
      <c r="CB334" s="405"/>
      <c r="CC334" s="406"/>
      <c r="CD334" s="406"/>
      <c r="CE334" s="398"/>
      <c r="CF334" s="406"/>
      <c r="CG334" s="406"/>
      <c r="CH334" s="406"/>
      <c r="CI334" s="406"/>
      <c r="CJ334" s="406"/>
      <c r="CK334" s="406"/>
      <c r="CL334" s="406"/>
      <c r="CM334" s="399"/>
    </row>
    <row r="335" spans="1:91" x14ac:dyDescent="0.25">
      <c r="A335" s="398"/>
      <c r="B335" s="399"/>
      <c r="C335" s="399"/>
      <c r="D335" s="398"/>
      <c r="E335" s="400"/>
      <c r="F335" s="401"/>
      <c r="G335" s="401"/>
      <c r="H335" s="401"/>
      <c r="I335" s="401"/>
      <c r="J335" s="398"/>
      <c r="K335" s="398"/>
      <c r="L335" s="398"/>
      <c r="Q335" s="398"/>
      <c r="R335" s="398"/>
      <c r="S335" s="398"/>
      <c r="T335" s="398"/>
      <c r="U335" s="398"/>
      <c r="V335" s="400"/>
      <c r="W335" s="400"/>
      <c r="X335" s="399"/>
      <c r="Y335" s="398"/>
      <c r="Z335" s="398"/>
      <c r="AA335" s="398"/>
      <c r="AB335" s="398"/>
      <c r="AC335" s="398"/>
      <c r="AD335" s="399"/>
      <c r="AE335" s="399"/>
      <c r="AF335" s="398"/>
      <c r="AG335" s="407"/>
      <c r="AH335" s="407"/>
      <c r="AI335" s="407"/>
      <c r="AJ335" s="407"/>
      <c r="AK335" s="407"/>
      <c r="AL335" s="398"/>
      <c r="AM335" s="400"/>
      <c r="AN335" s="399"/>
      <c r="AO335" s="399"/>
      <c r="AP335" s="398"/>
      <c r="AQ335" s="398"/>
      <c r="AR335" s="398"/>
      <c r="AS335" s="398"/>
      <c r="AT335" s="398"/>
      <c r="AU335" s="398"/>
      <c r="AV335" s="398"/>
      <c r="AW335" s="398"/>
      <c r="AX335" s="397"/>
      <c r="AY335" s="397"/>
      <c r="AZ335" s="399"/>
      <c r="BA335" s="398"/>
      <c r="BB335" s="398"/>
      <c r="BC335" s="398"/>
      <c r="BD335" s="398"/>
      <c r="BE335" s="398"/>
      <c r="BF335" s="398"/>
      <c r="BG335" s="399"/>
      <c r="BH335" s="399"/>
      <c r="BI335" s="398"/>
      <c r="BJ335" s="398"/>
      <c r="BK335" s="398"/>
      <c r="BL335" s="398"/>
      <c r="BM335" s="398"/>
      <c r="BN335" s="398"/>
      <c r="BO335" s="398"/>
      <c r="BP335" s="398"/>
      <c r="BQ335" s="398"/>
      <c r="BR335" s="398"/>
      <c r="BS335" s="399"/>
      <c r="BT335" s="402"/>
      <c r="BU335" s="399"/>
      <c r="BV335" s="403"/>
      <c r="BW335" s="404"/>
      <c r="BX335" s="398"/>
      <c r="BY335" s="398"/>
      <c r="BZ335" s="398"/>
      <c r="CA335" s="399"/>
      <c r="CB335" s="405"/>
      <c r="CC335" s="406"/>
      <c r="CD335" s="406"/>
      <c r="CE335" s="398"/>
      <c r="CF335" s="406"/>
      <c r="CG335" s="406"/>
      <c r="CH335" s="406"/>
      <c r="CI335" s="406"/>
      <c r="CJ335" s="406"/>
      <c r="CK335" s="406"/>
      <c r="CL335" s="406"/>
      <c r="CM335" s="399"/>
    </row>
    <row r="336" spans="1:91" x14ac:dyDescent="0.25">
      <c r="A336" s="398"/>
      <c r="B336" s="399"/>
      <c r="C336" s="399"/>
      <c r="D336" s="398"/>
      <c r="E336" s="400"/>
      <c r="F336" s="401"/>
      <c r="G336" s="401"/>
      <c r="H336" s="401"/>
      <c r="I336" s="401"/>
      <c r="J336" s="398"/>
      <c r="K336" s="398"/>
      <c r="L336" s="398"/>
      <c r="Q336" s="398"/>
      <c r="R336" s="398"/>
      <c r="S336" s="398"/>
      <c r="T336" s="398"/>
      <c r="U336" s="398"/>
      <c r="V336" s="400"/>
      <c r="W336" s="400"/>
      <c r="X336" s="399"/>
      <c r="Y336" s="398"/>
      <c r="Z336" s="398"/>
      <c r="AA336" s="398"/>
      <c r="AB336" s="398"/>
      <c r="AC336" s="398"/>
      <c r="AD336" s="399"/>
      <c r="AE336" s="399"/>
      <c r="AF336" s="398"/>
      <c r="AG336" s="407"/>
      <c r="AH336" s="407"/>
      <c r="AI336" s="407"/>
      <c r="AJ336" s="407"/>
      <c r="AK336" s="407"/>
      <c r="AL336" s="398"/>
      <c r="AM336" s="400"/>
      <c r="AN336" s="399"/>
      <c r="AO336" s="399"/>
      <c r="AP336" s="398"/>
      <c r="AQ336" s="398"/>
      <c r="AR336" s="398"/>
      <c r="AS336" s="398"/>
      <c r="AT336" s="398"/>
      <c r="AU336" s="398"/>
      <c r="AV336" s="398"/>
      <c r="AW336" s="398"/>
      <c r="AX336" s="397"/>
      <c r="AY336" s="397"/>
      <c r="AZ336" s="399"/>
      <c r="BA336" s="398"/>
      <c r="BB336" s="398"/>
      <c r="BC336" s="398"/>
      <c r="BD336" s="398"/>
      <c r="BE336" s="398"/>
      <c r="BF336" s="398"/>
      <c r="BG336" s="399"/>
      <c r="BH336" s="399"/>
      <c r="BI336" s="398"/>
      <c r="BJ336" s="398"/>
      <c r="BK336" s="398"/>
      <c r="BL336" s="398"/>
      <c r="BM336" s="398"/>
      <c r="BN336" s="398"/>
      <c r="BO336" s="398"/>
      <c r="BP336" s="398"/>
      <c r="BQ336" s="398"/>
      <c r="BR336" s="398"/>
      <c r="BS336" s="399"/>
      <c r="BT336" s="402"/>
      <c r="BU336" s="399"/>
      <c r="BV336" s="403"/>
      <c r="BW336" s="404"/>
      <c r="BX336" s="398"/>
      <c r="BY336" s="398"/>
      <c r="BZ336" s="398"/>
      <c r="CA336" s="399"/>
      <c r="CB336" s="405"/>
      <c r="CC336" s="406"/>
      <c r="CD336" s="406"/>
      <c r="CE336" s="398"/>
      <c r="CF336" s="406"/>
      <c r="CG336" s="406"/>
      <c r="CH336" s="406"/>
      <c r="CI336" s="406"/>
      <c r="CJ336" s="406"/>
      <c r="CK336" s="406"/>
      <c r="CL336" s="406"/>
      <c r="CM336" s="399"/>
    </row>
    <row r="337" spans="1:91" x14ac:dyDescent="0.25">
      <c r="A337" s="398"/>
      <c r="B337" s="399"/>
      <c r="C337" s="399"/>
      <c r="D337" s="398"/>
      <c r="E337" s="400"/>
      <c r="F337" s="401"/>
      <c r="G337" s="401"/>
      <c r="H337" s="401"/>
      <c r="I337" s="401"/>
      <c r="J337" s="398"/>
      <c r="K337" s="398"/>
      <c r="L337" s="398"/>
      <c r="Q337" s="398"/>
      <c r="R337" s="398"/>
      <c r="S337" s="398"/>
      <c r="T337" s="398"/>
      <c r="U337" s="398"/>
      <c r="V337" s="400"/>
      <c r="W337" s="400"/>
      <c r="X337" s="399"/>
      <c r="Y337" s="398"/>
      <c r="Z337" s="398"/>
      <c r="AA337" s="398"/>
      <c r="AB337" s="398"/>
      <c r="AC337" s="398"/>
      <c r="AD337" s="399"/>
      <c r="AE337" s="399"/>
      <c r="AF337" s="398"/>
      <c r="AG337" s="407"/>
      <c r="AH337" s="407"/>
      <c r="AI337" s="407"/>
      <c r="AJ337" s="407"/>
      <c r="AK337" s="407"/>
      <c r="AL337" s="398"/>
      <c r="AM337" s="400"/>
      <c r="AN337" s="399"/>
      <c r="AO337" s="399"/>
      <c r="AP337" s="398"/>
      <c r="AQ337" s="398"/>
      <c r="AR337" s="398"/>
      <c r="AS337" s="398"/>
      <c r="AT337" s="398"/>
      <c r="AU337" s="398"/>
      <c r="AV337" s="398"/>
      <c r="AW337" s="398"/>
      <c r="AX337" s="397"/>
      <c r="AY337" s="397"/>
      <c r="AZ337" s="399"/>
      <c r="BA337" s="398"/>
      <c r="BB337" s="398"/>
      <c r="BC337" s="398"/>
      <c r="BD337" s="398"/>
      <c r="BE337" s="398"/>
      <c r="BF337" s="398"/>
      <c r="BG337" s="399"/>
      <c r="BH337" s="399"/>
      <c r="BI337" s="398"/>
      <c r="BJ337" s="398"/>
      <c r="BK337" s="398"/>
      <c r="BL337" s="398"/>
      <c r="BM337" s="398"/>
      <c r="BN337" s="398"/>
      <c r="BO337" s="398"/>
      <c r="BP337" s="398"/>
      <c r="BQ337" s="398"/>
      <c r="BR337" s="398"/>
      <c r="BS337" s="399"/>
      <c r="BT337" s="402"/>
      <c r="BU337" s="399"/>
      <c r="BV337" s="403"/>
      <c r="BW337" s="404"/>
      <c r="BX337" s="398"/>
      <c r="BY337" s="398"/>
      <c r="BZ337" s="398"/>
      <c r="CA337" s="399"/>
      <c r="CB337" s="405"/>
      <c r="CC337" s="406"/>
      <c r="CD337" s="406"/>
      <c r="CE337" s="398"/>
      <c r="CF337" s="406"/>
      <c r="CG337" s="406"/>
      <c r="CH337" s="406"/>
      <c r="CI337" s="406"/>
      <c r="CJ337" s="406"/>
      <c r="CK337" s="406"/>
      <c r="CL337" s="406"/>
      <c r="CM337" s="399"/>
    </row>
    <row r="338" spans="1:91" x14ac:dyDescent="0.25">
      <c r="A338" s="398"/>
      <c r="B338" s="399"/>
      <c r="C338" s="399"/>
      <c r="D338" s="398"/>
      <c r="E338" s="400"/>
      <c r="F338" s="401"/>
      <c r="G338" s="401"/>
      <c r="H338" s="401"/>
      <c r="I338" s="401"/>
      <c r="J338" s="398"/>
      <c r="K338" s="398"/>
      <c r="L338" s="398"/>
      <c r="Q338" s="398"/>
      <c r="R338" s="398"/>
      <c r="S338" s="398"/>
      <c r="T338" s="398"/>
      <c r="U338" s="398"/>
      <c r="V338" s="400"/>
      <c r="W338" s="400"/>
      <c r="X338" s="399"/>
      <c r="Y338" s="398"/>
      <c r="Z338" s="398"/>
      <c r="AA338" s="398"/>
      <c r="AB338" s="398"/>
      <c r="AC338" s="398"/>
      <c r="AD338" s="399"/>
      <c r="AE338" s="399"/>
      <c r="AF338" s="398"/>
      <c r="AG338" s="407"/>
      <c r="AH338" s="407"/>
      <c r="AI338" s="407"/>
      <c r="AJ338" s="407"/>
      <c r="AK338" s="407"/>
      <c r="AL338" s="398"/>
      <c r="AM338" s="400"/>
      <c r="AN338" s="399"/>
      <c r="AO338" s="399"/>
      <c r="AP338" s="398"/>
      <c r="AQ338" s="398"/>
      <c r="AR338" s="398"/>
      <c r="AS338" s="398"/>
      <c r="AT338" s="398"/>
      <c r="AU338" s="398"/>
      <c r="AV338" s="398"/>
      <c r="AW338" s="398"/>
      <c r="AX338" s="397"/>
      <c r="AY338" s="397"/>
      <c r="AZ338" s="399"/>
      <c r="BA338" s="398"/>
      <c r="BB338" s="398"/>
      <c r="BC338" s="398"/>
      <c r="BD338" s="398"/>
      <c r="BE338" s="398"/>
      <c r="BF338" s="398"/>
      <c r="BG338" s="399"/>
      <c r="BH338" s="399"/>
      <c r="BI338" s="398"/>
      <c r="BJ338" s="398"/>
      <c r="BK338" s="398"/>
      <c r="BL338" s="398"/>
      <c r="BM338" s="398"/>
      <c r="BN338" s="398"/>
      <c r="BO338" s="398"/>
      <c r="BP338" s="398"/>
      <c r="BQ338" s="398"/>
      <c r="BR338" s="398"/>
      <c r="BS338" s="399"/>
      <c r="BT338" s="402"/>
      <c r="BU338" s="399"/>
      <c r="BV338" s="403"/>
      <c r="BW338" s="404"/>
      <c r="BX338" s="398"/>
      <c r="BY338" s="398"/>
      <c r="BZ338" s="398"/>
      <c r="CA338" s="399"/>
      <c r="CB338" s="405"/>
      <c r="CC338" s="406"/>
      <c r="CD338" s="406"/>
      <c r="CE338" s="398"/>
      <c r="CF338" s="406"/>
      <c r="CG338" s="406"/>
      <c r="CH338" s="406"/>
      <c r="CI338" s="406"/>
      <c r="CJ338" s="406"/>
      <c r="CK338" s="406"/>
      <c r="CL338" s="406"/>
      <c r="CM338" s="399"/>
    </row>
    <row r="339" spans="1:91" x14ac:dyDescent="0.25">
      <c r="A339" s="398"/>
      <c r="B339" s="399"/>
      <c r="C339" s="399"/>
      <c r="D339" s="398"/>
      <c r="E339" s="400"/>
      <c r="F339" s="401"/>
      <c r="G339" s="401"/>
      <c r="H339" s="401"/>
      <c r="I339" s="401"/>
      <c r="J339" s="398"/>
      <c r="K339" s="398"/>
      <c r="L339" s="398"/>
      <c r="Q339" s="398"/>
      <c r="R339" s="398"/>
      <c r="S339" s="398"/>
      <c r="T339" s="398"/>
      <c r="U339" s="398"/>
      <c r="V339" s="400"/>
      <c r="W339" s="400"/>
      <c r="X339" s="399"/>
      <c r="Y339" s="398"/>
      <c r="Z339" s="398"/>
      <c r="AA339" s="398"/>
      <c r="AB339" s="398"/>
      <c r="AC339" s="398"/>
      <c r="AD339" s="399"/>
      <c r="AE339" s="399"/>
      <c r="AF339" s="398"/>
      <c r="AG339" s="407"/>
      <c r="AH339" s="407"/>
      <c r="AI339" s="407"/>
      <c r="AJ339" s="407"/>
      <c r="AK339" s="407"/>
      <c r="AL339" s="398"/>
      <c r="AM339" s="400"/>
      <c r="AN339" s="399"/>
      <c r="AO339" s="399"/>
      <c r="AP339" s="398"/>
      <c r="AQ339" s="398"/>
      <c r="AR339" s="398"/>
      <c r="AS339" s="398"/>
      <c r="AT339" s="398"/>
      <c r="AU339" s="398"/>
      <c r="AV339" s="398"/>
      <c r="AW339" s="398"/>
      <c r="AX339" s="397"/>
      <c r="AY339" s="397"/>
      <c r="AZ339" s="399"/>
      <c r="BA339" s="398"/>
      <c r="BB339" s="398"/>
      <c r="BC339" s="398"/>
      <c r="BD339" s="398"/>
      <c r="BE339" s="398"/>
      <c r="BF339" s="398"/>
      <c r="BG339" s="399"/>
      <c r="BH339" s="399"/>
      <c r="BI339" s="398"/>
      <c r="BJ339" s="398"/>
      <c r="BK339" s="398"/>
      <c r="BL339" s="398"/>
      <c r="BM339" s="398"/>
      <c r="BN339" s="398"/>
      <c r="BO339" s="398"/>
      <c r="BP339" s="398"/>
      <c r="BQ339" s="398"/>
      <c r="BR339" s="398"/>
      <c r="BS339" s="399"/>
      <c r="BT339" s="402"/>
      <c r="BU339" s="399"/>
      <c r="BV339" s="403"/>
      <c r="BW339" s="404"/>
      <c r="BX339" s="398"/>
      <c r="BY339" s="398"/>
      <c r="BZ339" s="398"/>
      <c r="CA339" s="399"/>
      <c r="CB339" s="405"/>
      <c r="CC339" s="406"/>
      <c r="CD339" s="406"/>
      <c r="CE339" s="398"/>
      <c r="CF339" s="406"/>
      <c r="CG339" s="406"/>
      <c r="CH339" s="406"/>
      <c r="CI339" s="406"/>
      <c r="CJ339" s="406"/>
      <c r="CK339" s="406"/>
      <c r="CL339" s="406"/>
      <c r="CM339" s="399"/>
    </row>
    <row r="340" spans="1:91" x14ac:dyDescent="0.25">
      <c r="A340" s="398"/>
      <c r="B340" s="399"/>
      <c r="C340" s="399"/>
      <c r="D340" s="398"/>
      <c r="E340" s="400"/>
      <c r="F340" s="401"/>
      <c r="G340" s="401"/>
      <c r="H340" s="401"/>
      <c r="I340" s="401"/>
      <c r="J340" s="398"/>
      <c r="K340" s="398"/>
      <c r="L340" s="398"/>
      <c r="Q340" s="398"/>
      <c r="R340" s="398"/>
      <c r="S340" s="398"/>
      <c r="T340" s="398"/>
      <c r="U340" s="398"/>
      <c r="V340" s="400"/>
      <c r="W340" s="400"/>
      <c r="X340" s="399"/>
      <c r="Y340" s="398"/>
      <c r="Z340" s="398"/>
      <c r="AA340" s="398"/>
      <c r="AB340" s="398"/>
      <c r="AC340" s="398"/>
      <c r="AD340" s="399"/>
      <c r="AE340" s="399"/>
      <c r="AF340" s="398"/>
      <c r="AG340" s="407"/>
      <c r="AH340" s="407"/>
      <c r="AI340" s="407"/>
      <c r="AJ340" s="407"/>
      <c r="AK340" s="407"/>
      <c r="AL340" s="398"/>
      <c r="AM340" s="400"/>
      <c r="AN340" s="399"/>
      <c r="AO340" s="399"/>
      <c r="AP340" s="398"/>
      <c r="AQ340" s="398"/>
      <c r="AR340" s="398"/>
      <c r="AS340" s="398"/>
      <c r="AT340" s="398"/>
      <c r="AU340" s="398"/>
      <c r="AV340" s="398"/>
      <c r="AW340" s="398"/>
      <c r="AX340" s="397"/>
      <c r="AY340" s="397"/>
      <c r="AZ340" s="399"/>
      <c r="BA340" s="398"/>
      <c r="BB340" s="398"/>
      <c r="BC340" s="398"/>
      <c r="BD340" s="398"/>
      <c r="BE340" s="398"/>
      <c r="BF340" s="398"/>
      <c r="BG340" s="399"/>
      <c r="BH340" s="399"/>
      <c r="BI340" s="398"/>
      <c r="BJ340" s="398"/>
      <c r="BK340" s="398"/>
      <c r="BL340" s="398"/>
      <c r="BM340" s="398"/>
      <c r="BN340" s="398"/>
      <c r="BO340" s="398"/>
      <c r="BP340" s="398"/>
      <c r="BQ340" s="398"/>
      <c r="BR340" s="398"/>
      <c r="BS340" s="399"/>
      <c r="BT340" s="402"/>
      <c r="BU340" s="399"/>
      <c r="BV340" s="403"/>
      <c r="BW340" s="404"/>
      <c r="BX340" s="398"/>
      <c r="BY340" s="398"/>
      <c r="BZ340" s="398"/>
      <c r="CA340" s="399"/>
      <c r="CB340" s="405"/>
      <c r="CC340" s="406"/>
      <c r="CD340" s="406"/>
      <c r="CE340" s="398"/>
      <c r="CF340" s="406"/>
      <c r="CG340" s="406"/>
      <c r="CH340" s="406"/>
      <c r="CI340" s="406"/>
      <c r="CJ340" s="406"/>
      <c r="CK340" s="406"/>
      <c r="CL340" s="406"/>
      <c r="CM340" s="399"/>
    </row>
    <row r="341" spans="1:91" x14ac:dyDescent="0.25">
      <c r="A341" s="398"/>
      <c r="B341" s="399"/>
      <c r="C341" s="399"/>
      <c r="D341" s="398"/>
      <c r="E341" s="400"/>
      <c r="F341" s="401"/>
      <c r="G341" s="401"/>
      <c r="H341" s="401"/>
      <c r="I341" s="401"/>
      <c r="J341" s="398"/>
      <c r="K341" s="398"/>
      <c r="L341" s="398"/>
      <c r="Q341" s="398"/>
      <c r="R341" s="398"/>
      <c r="S341" s="398"/>
      <c r="T341" s="398"/>
      <c r="U341" s="398"/>
      <c r="V341" s="400"/>
      <c r="W341" s="400"/>
      <c r="X341" s="399"/>
      <c r="Y341" s="398"/>
      <c r="Z341" s="398"/>
      <c r="AA341" s="398"/>
      <c r="AB341" s="398"/>
      <c r="AC341" s="398"/>
      <c r="AD341" s="399"/>
      <c r="AE341" s="399"/>
      <c r="AF341" s="398"/>
      <c r="AG341" s="407"/>
      <c r="AH341" s="407"/>
      <c r="AI341" s="407"/>
      <c r="AJ341" s="407"/>
      <c r="AK341" s="407"/>
      <c r="AL341" s="398"/>
      <c r="AM341" s="400"/>
      <c r="AN341" s="399"/>
      <c r="AO341" s="399"/>
      <c r="AP341" s="398"/>
      <c r="AQ341" s="398"/>
      <c r="AR341" s="398"/>
      <c r="AS341" s="398"/>
      <c r="AT341" s="398"/>
      <c r="AU341" s="398"/>
      <c r="AV341" s="398"/>
      <c r="AW341" s="398"/>
      <c r="AX341" s="397"/>
      <c r="AY341" s="397"/>
      <c r="AZ341" s="399"/>
      <c r="BA341" s="398"/>
      <c r="BB341" s="398"/>
      <c r="BC341" s="398"/>
      <c r="BD341" s="398"/>
      <c r="BE341" s="398"/>
      <c r="BF341" s="398"/>
      <c r="BG341" s="399"/>
      <c r="BH341" s="399"/>
      <c r="BI341" s="398"/>
      <c r="BJ341" s="398"/>
      <c r="BK341" s="398"/>
      <c r="BL341" s="398"/>
      <c r="BM341" s="398"/>
      <c r="BN341" s="398"/>
      <c r="BO341" s="398"/>
      <c r="BP341" s="398"/>
      <c r="BQ341" s="398"/>
      <c r="BR341" s="398"/>
      <c r="BS341" s="399"/>
      <c r="BT341" s="402"/>
      <c r="BU341" s="399"/>
      <c r="BV341" s="403"/>
      <c r="BW341" s="404"/>
      <c r="BX341" s="398"/>
      <c r="BY341" s="398"/>
      <c r="BZ341" s="398"/>
      <c r="CA341" s="399"/>
      <c r="CB341" s="405"/>
      <c r="CC341" s="406"/>
      <c r="CD341" s="406"/>
      <c r="CE341" s="398"/>
      <c r="CF341" s="406"/>
      <c r="CG341" s="406"/>
      <c r="CH341" s="406"/>
      <c r="CI341" s="406"/>
      <c r="CJ341" s="406"/>
      <c r="CK341" s="406"/>
      <c r="CL341" s="406"/>
      <c r="CM341" s="399"/>
    </row>
    <row r="342" spans="1:91" x14ac:dyDescent="0.25">
      <c r="A342" s="398"/>
      <c r="B342" s="399"/>
      <c r="C342" s="399"/>
      <c r="D342" s="398"/>
      <c r="E342" s="400"/>
      <c r="F342" s="401"/>
      <c r="G342" s="401"/>
      <c r="H342" s="401"/>
      <c r="I342" s="401"/>
      <c r="J342" s="398"/>
      <c r="K342" s="398"/>
      <c r="L342" s="398"/>
      <c r="Q342" s="398"/>
      <c r="R342" s="398"/>
      <c r="S342" s="398"/>
      <c r="T342" s="398"/>
      <c r="U342" s="398"/>
      <c r="V342" s="400"/>
      <c r="W342" s="400"/>
      <c r="X342" s="399"/>
      <c r="Y342" s="398"/>
      <c r="Z342" s="398"/>
      <c r="AA342" s="398"/>
      <c r="AB342" s="398"/>
      <c r="AC342" s="398"/>
      <c r="AD342" s="399"/>
      <c r="AE342" s="399"/>
      <c r="AF342" s="398"/>
      <c r="AG342" s="407"/>
      <c r="AH342" s="407"/>
      <c r="AI342" s="407"/>
      <c r="AJ342" s="407"/>
      <c r="AK342" s="407"/>
      <c r="AL342" s="398"/>
      <c r="AM342" s="400"/>
      <c r="AN342" s="399"/>
      <c r="AO342" s="399"/>
      <c r="AP342" s="398"/>
      <c r="AQ342" s="398"/>
      <c r="AR342" s="398"/>
      <c r="AS342" s="398"/>
      <c r="AT342" s="398"/>
      <c r="AU342" s="398"/>
      <c r="AV342" s="398"/>
      <c r="AW342" s="398"/>
      <c r="AX342" s="397"/>
      <c r="AY342" s="397"/>
      <c r="AZ342" s="399"/>
      <c r="BA342" s="398"/>
      <c r="BB342" s="398"/>
      <c r="BC342" s="398"/>
      <c r="BD342" s="398"/>
      <c r="BE342" s="398"/>
      <c r="BF342" s="398"/>
      <c r="BG342" s="399"/>
      <c r="BH342" s="399"/>
      <c r="BI342" s="398"/>
      <c r="BJ342" s="398"/>
      <c r="BK342" s="398"/>
      <c r="BL342" s="398"/>
      <c r="BM342" s="398"/>
      <c r="BN342" s="398"/>
      <c r="BO342" s="398"/>
      <c r="BP342" s="398"/>
      <c r="BQ342" s="398"/>
      <c r="BR342" s="398"/>
      <c r="BS342" s="399"/>
      <c r="BT342" s="402"/>
      <c r="BU342" s="399"/>
      <c r="BV342" s="403"/>
      <c r="BW342" s="404"/>
      <c r="BX342" s="398"/>
      <c r="BY342" s="398"/>
      <c r="BZ342" s="398"/>
      <c r="CA342" s="399"/>
      <c r="CB342" s="405"/>
      <c r="CC342" s="406"/>
      <c r="CD342" s="406"/>
      <c r="CE342" s="398"/>
      <c r="CF342" s="406"/>
      <c r="CG342" s="406"/>
      <c r="CH342" s="406"/>
      <c r="CI342" s="406"/>
      <c r="CJ342" s="406"/>
      <c r="CK342" s="406"/>
      <c r="CL342" s="406"/>
      <c r="CM342" s="399"/>
    </row>
    <row r="343" spans="1:91" x14ac:dyDescent="0.25">
      <c r="A343" s="398"/>
      <c r="B343" s="399"/>
      <c r="C343" s="399"/>
      <c r="D343" s="398"/>
      <c r="E343" s="400"/>
      <c r="F343" s="401"/>
      <c r="G343" s="401"/>
      <c r="H343" s="401"/>
      <c r="I343" s="401"/>
      <c r="J343" s="398"/>
      <c r="K343" s="398"/>
      <c r="L343" s="398"/>
      <c r="Q343" s="398"/>
      <c r="R343" s="398"/>
      <c r="S343" s="398"/>
      <c r="T343" s="398"/>
      <c r="U343" s="398"/>
      <c r="V343" s="400"/>
      <c r="W343" s="400"/>
      <c r="X343" s="399"/>
      <c r="Y343" s="398"/>
      <c r="Z343" s="398"/>
      <c r="AA343" s="398"/>
      <c r="AB343" s="398"/>
      <c r="AC343" s="398"/>
      <c r="AD343" s="399"/>
      <c r="AE343" s="399"/>
      <c r="AF343" s="398"/>
      <c r="AG343" s="407"/>
      <c r="AH343" s="407"/>
      <c r="AI343" s="407"/>
      <c r="AJ343" s="407"/>
      <c r="AK343" s="407"/>
      <c r="AL343" s="398"/>
      <c r="AM343" s="400"/>
      <c r="AN343" s="399"/>
      <c r="AO343" s="399"/>
      <c r="AP343" s="398"/>
      <c r="AQ343" s="398"/>
      <c r="AR343" s="398"/>
      <c r="AS343" s="398"/>
      <c r="AT343" s="398"/>
      <c r="AU343" s="398"/>
      <c r="AV343" s="398"/>
      <c r="AW343" s="398"/>
      <c r="AX343" s="397"/>
      <c r="AY343" s="397"/>
      <c r="AZ343" s="399"/>
      <c r="BA343" s="398"/>
      <c r="BB343" s="398"/>
      <c r="BC343" s="398"/>
      <c r="BD343" s="398"/>
      <c r="BE343" s="398"/>
      <c r="BF343" s="398"/>
      <c r="BG343" s="399"/>
      <c r="BH343" s="399"/>
      <c r="BI343" s="398"/>
      <c r="BJ343" s="398"/>
      <c r="BK343" s="398"/>
      <c r="BL343" s="398"/>
      <c r="BM343" s="398"/>
      <c r="BN343" s="398"/>
      <c r="BO343" s="398"/>
      <c r="BP343" s="398"/>
      <c r="BQ343" s="398"/>
      <c r="BR343" s="398"/>
      <c r="BS343" s="399"/>
      <c r="BT343" s="402"/>
      <c r="BU343" s="399"/>
      <c r="BV343" s="403"/>
      <c r="BW343" s="404"/>
      <c r="BX343" s="398"/>
      <c r="BY343" s="398"/>
      <c r="BZ343" s="398"/>
      <c r="CA343" s="399"/>
      <c r="CB343" s="405"/>
      <c r="CC343" s="406"/>
      <c r="CD343" s="406"/>
      <c r="CE343" s="398"/>
      <c r="CF343" s="406"/>
      <c r="CG343" s="406"/>
      <c r="CH343" s="406"/>
      <c r="CI343" s="406"/>
      <c r="CJ343" s="406"/>
      <c r="CK343" s="406"/>
      <c r="CL343" s="406"/>
      <c r="CM343" s="399"/>
    </row>
    <row r="344" spans="1:91" x14ac:dyDescent="0.25">
      <c r="A344" s="398"/>
      <c r="B344" s="399"/>
      <c r="C344" s="399"/>
      <c r="D344" s="398"/>
      <c r="E344" s="400"/>
      <c r="F344" s="401"/>
      <c r="G344" s="401"/>
      <c r="H344" s="401"/>
      <c r="I344" s="401"/>
      <c r="J344" s="398"/>
      <c r="K344" s="398"/>
      <c r="L344" s="398"/>
      <c r="Q344" s="398"/>
      <c r="R344" s="398"/>
      <c r="S344" s="398"/>
      <c r="T344" s="398"/>
      <c r="U344" s="398"/>
      <c r="V344" s="400"/>
      <c r="W344" s="400"/>
      <c r="X344" s="399"/>
      <c r="Y344" s="398"/>
      <c r="Z344" s="398"/>
      <c r="AA344" s="398"/>
      <c r="AB344" s="398"/>
      <c r="AC344" s="398"/>
      <c r="AD344" s="399"/>
      <c r="AE344" s="399"/>
      <c r="AF344" s="398"/>
      <c r="AG344" s="407"/>
      <c r="AH344" s="407"/>
      <c r="AI344" s="407"/>
      <c r="AJ344" s="407"/>
      <c r="AK344" s="407"/>
      <c r="AL344" s="398"/>
      <c r="AM344" s="400"/>
      <c r="AN344" s="399"/>
      <c r="AO344" s="399"/>
      <c r="AP344" s="398"/>
      <c r="AQ344" s="398"/>
      <c r="AR344" s="398"/>
      <c r="AS344" s="398"/>
      <c r="AT344" s="398"/>
      <c r="AU344" s="398"/>
      <c r="AV344" s="398"/>
      <c r="AW344" s="398"/>
      <c r="AX344" s="397"/>
      <c r="AY344" s="397"/>
      <c r="AZ344" s="399"/>
      <c r="BA344" s="398"/>
      <c r="BB344" s="398"/>
      <c r="BC344" s="398"/>
      <c r="BD344" s="398"/>
      <c r="BE344" s="398"/>
      <c r="BF344" s="398"/>
      <c r="BG344" s="399"/>
      <c r="BH344" s="399"/>
      <c r="BI344" s="398"/>
      <c r="BJ344" s="398"/>
      <c r="BK344" s="398"/>
      <c r="BL344" s="398"/>
      <c r="BM344" s="398"/>
      <c r="BN344" s="398"/>
      <c r="BO344" s="398"/>
      <c r="BP344" s="398"/>
      <c r="BQ344" s="398"/>
      <c r="BR344" s="398"/>
      <c r="BS344" s="399"/>
      <c r="BT344" s="402"/>
      <c r="BU344" s="399"/>
      <c r="BV344" s="403"/>
      <c r="BW344" s="404"/>
      <c r="BX344" s="398"/>
      <c r="BY344" s="398"/>
      <c r="BZ344" s="398"/>
      <c r="CA344" s="399"/>
      <c r="CB344" s="405"/>
      <c r="CC344" s="406"/>
      <c r="CD344" s="406"/>
      <c r="CE344" s="398"/>
      <c r="CF344" s="406"/>
      <c r="CG344" s="406"/>
      <c r="CH344" s="406"/>
      <c r="CI344" s="406"/>
      <c r="CJ344" s="406"/>
      <c r="CK344" s="406"/>
      <c r="CL344" s="406"/>
      <c r="CM344" s="399"/>
    </row>
    <row r="345" spans="1:91" x14ac:dyDescent="0.25">
      <c r="A345" s="398"/>
      <c r="B345" s="399"/>
      <c r="C345" s="399"/>
      <c r="D345" s="398"/>
      <c r="E345" s="400"/>
      <c r="F345" s="401"/>
      <c r="G345" s="401"/>
      <c r="H345" s="401"/>
      <c r="I345" s="401"/>
      <c r="J345" s="398"/>
      <c r="K345" s="398"/>
      <c r="L345" s="398"/>
      <c r="Q345" s="398"/>
      <c r="R345" s="398"/>
      <c r="S345" s="398"/>
      <c r="T345" s="398"/>
      <c r="U345" s="398"/>
      <c r="V345" s="400"/>
      <c r="W345" s="400"/>
      <c r="X345" s="399"/>
      <c r="Y345" s="398"/>
      <c r="Z345" s="398"/>
      <c r="AA345" s="398"/>
      <c r="AB345" s="398"/>
      <c r="AC345" s="398"/>
      <c r="AD345" s="399"/>
      <c r="AE345" s="399"/>
      <c r="AF345" s="398"/>
      <c r="AG345" s="407"/>
      <c r="AH345" s="407"/>
      <c r="AI345" s="407"/>
      <c r="AJ345" s="407"/>
      <c r="AK345" s="407"/>
      <c r="AL345" s="398"/>
      <c r="AM345" s="400"/>
      <c r="AN345" s="399"/>
      <c r="AO345" s="399"/>
      <c r="AP345" s="398"/>
      <c r="AQ345" s="398"/>
      <c r="AR345" s="398"/>
      <c r="AS345" s="398"/>
      <c r="AT345" s="398"/>
      <c r="AU345" s="398"/>
      <c r="AV345" s="398"/>
      <c r="AW345" s="398"/>
      <c r="AX345" s="397"/>
      <c r="AY345" s="397"/>
      <c r="AZ345" s="399"/>
      <c r="BA345" s="398"/>
      <c r="BB345" s="398"/>
      <c r="BC345" s="398"/>
      <c r="BD345" s="398"/>
      <c r="BE345" s="398"/>
      <c r="BF345" s="398"/>
      <c r="BG345" s="399"/>
      <c r="BH345" s="399"/>
      <c r="BI345" s="398"/>
      <c r="BJ345" s="398"/>
      <c r="BK345" s="398"/>
      <c r="BL345" s="398"/>
      <c r="BM345" s="398"/>
      <c r="BN345" s="398"/>
      <c r="BO345" s="398"/>
      <c r="BP345" s="398"/>
      <c r="BQ345" s="398"/>
      <c r="BR345" s="398"/>
      <c r="BS345" s="399"/>
      <c r="BT345" s="402"/>
      <c r="BU345" s="399"/>
      <c r="BV345" s="403"/>
      <c r="BW345" s="404"/>
      <c r="BX345" s="398"/>
      <c r="BY345" s="398"/>
      <c r="BZ345" s="398"/>
      <c r="CA345" s="399"/>
      <c r="CB345" s="405"/>
      <c r="CC345" s="406"/>
      <c r="CD345" s="406"/>
      <c r="CE345" s="398"/>
      <c r="CF345" s="406"/>
      <c r="CG345" s="406"/>
      <c r="CH345" s="406"/>
      <c r="CI345" s="406"/>
      <c r="CJ345" s="406"/>
      <c r="CK345" s="406"/>
      <c r="CL345" s="406"/>
      <c r="CM345" s="399"/>
    </row>
    <row r="346" spans="1:91" x14ac:dyDescent="0.25">
      <c r="A346" s="398"/>
      <c r="B346" s="399"/>
      <c r="C346" s="399"/>
      <c r="D346" s="398"/>
      <c r="E346" s="400"/>
      <c r="F346" s="401"/>
      <c r="G346" s="401"/>
      <c r="H346" s="401"/>
      <c r="I346" s="401"/>
      <c r="J346" s="398"/>
      <c r="K346" s="398"/>
      <c r="L346" s="398"/>
      <c r="Q346" s="398"/>
      <c r="R346" s="398"/>
      <c r="S346" s="398"/>
      <c r="T346" s="398"/>
      <c r="U346" s="398"/>
      <c r="V346" s="400"/>
      <c r="W346" s="400"/>
      <c r="X346" s="399"/>
      <c r="Y346" s="398"/>
      <c r="Z346" s="398"/>
      <c r="AA346" s="398"/>
      <c r="AB346" s="398"/>
      <c r="AC346" s="398"/>
      <c r="AD346" s="399"/>
      <c r="AE346" s="399"/>
      <c r="AF346" s="398"/>
      <c r="AG346" s="407"/>
      <c r="AH346" s="407"/>
      <c r="AI346" s="407"/>
      <c r="AJ346" s="407"/>
      <c r="AK346" s="407"/>
      <c r="AL346" s="398"/>
      <c r="AM346" s="400"/>
      <c r="AN346" s="399"/>
      <c r="AO346" s="399"/>
      <c r="AP346" s="398"/>
      <c r="AQ346" s="398"/>
      <c r="AR346" s="398"/>
      <c r="AS346" s="398"/>
      <c r="AT346" s="398"/>
      <c r="AU346" s="398"/>
      <c r="AV346" s="398"/>
      <c r="AW346" s="398"/>
      <c r="AX346" s="397"/>
      <c r="AY346" s="397"/>
      <c r="AZ346" s="399"/>
      <c r="BA346" s="398"/>
      <c r="BB346" s="398"/>
      <c r="BC346" s="398"/>
      <c r="BD346" s="398"/>
      <c r="BE346" s="398"/>
      <c r="BF346" s="398"/>
      <c r="BG346" s="399"/>
      <c r="BH346" s="399"/>
      <c r="BI346" s="398"/>
      <c r="BJ346" s="398"/>
      <c r="BK346" s="398"/>
      <c r="BL346" s="398"/>
      <c r="BM346" s="398"/>
      <c r="BN346" s="398"/>
      <c r="BO346" s="398"/>
      <c r="BP346" s="398"/>
      <c r="BQ346" s="398"/>
      <c r="BR346" s="398"/>
      <c r="BS346" s="399"/>
      <c r="BT346" s="402"/>
      <c r="BU346" s="399"/>
      <c r="BV346" s="403"/>
      <c r="BW346" s="404"/>
      <c r="BX346" s="398"/>
      <c r="BY346" s="398"/>
      <c r="BZ346" s="398"/>
      <c r="CA346" s="399"/>
      <c r="CB346" s="405"/>
      <c r="CC346" s="406"/>
      <c r="CD346" s="406"/>
      <c r="CE346" s="398"/>
      <c r="CF346" s="406"/>
      <c r="CG346" s="406"/>
      <c r="CH346" s="406"/>
      <c r="CI346" s="406"/>
      <c r="CJ346" s="406"/>
      <c r="CK346" s="406"/>
      <c r="CL346" s="406"/>
      <c r="CM346" s="399"/>
    </row>
    <row r="347" spans="1:91" x14ac:dyDescent="0.25">
      <c r="A347" s="398"/>
      <c r="B347" s="399"/>
      <c r="C347" s="399"/>
      <c r="D347" s="398"/>
      <c r="E347" s="400"/>
      <c r="F347" s="401"/>
      <c r="G347" s="401"/>
      <c r="H347" s="401"/>
      <c r="I347" s="401"/>
      <c r="J347" s="398"/>
      <c r="K347" s="398"/>
      <c r="L347" s="398"/>
      <c r="Q347" s="398"/>
      <c r="R347" s="398"/>
      <c r="S347" s="398"/>
      <c r="T347" s="398"/>
      <c r="U347" s="398"/>
      <c r="V347" s="400"/>
      <c r="W347" s="400"/>
      <c r="X347" s="399"/>
      <c r="Y347" s="398"/>
      <c r="Z347" s="398"/>
      <c r="AA347" s="398"/>
      <c r="AB347" s="398"/>
      <c r="AC347" s="398"/>
      <c r="AD347" s="399"/>
      <c r="AE347" s="399"/>
      <c r="AF347" s="398"/>
      <c r="AG347" s="407"/>
      <c r="AH347" s="407"/>
      <c r="AI347" s="407"/>
      <c r="AJ347" s="407"/>
      <c r="AK347" s="407"/>
      <c r="AL347" s="398"/>
      <c r="AM347" s="400"/>
      <c r="AN347" s="399"/>
      <c r="AO347" s="399"/>
      <c r="AP347" s="398"/>
      <c r="AQ347" s="398"/>
      <c r="AR347" s="398"/>
      <c r="AS347" s="398"/>
      <c r="AT347" s="398"/>
      <c r="AU347" s="398"/>
      <c r="AV347" s="398"/>
      <c r="AW347" s="398"/>
      <c r="AX347" s="397"/>
      <c r="AY347" s="397"/>
      <c r="AZ347" s="399"/>
      <c r="BA347" s="398"/>
      <c r="BB347" s="398"/>
      <c r="BC347" s="398"/>
      <c r="BD347" s="398"/>
      <c r="BE347" s="398"/>
      <c r="BF347" s="398"/>
      <c r="BG347" s="399"/>
      <c r="BH347" s="399"/>
      <c r="BI347" s="398"/>
      <c r="BJ347" s="398"/>
      <c r="BK347" s="398"/>
      <c r="BL347" s="398"/>
      <c r="BM347" s="398"/>
      <c r="BN347" s="398"/>
      <c r="BO347" s="398"/>
      <c r="BP347" s="398"/>
      <c r="BQ347" s="398"/>
      <c r="BR347" s="398"/>
      <c r="BS347" s="399"/>
      <c r="BT347" s="402"/>
      <c r="BU347" s="399"/>
      <c r="BV347" s="403"/>
      <c r="BW347" s="404"/>
      <c r="BX347" s="398"/>
      <c r="BY347" s="398"/>
      <c r="BZ347" s="398"/>
      <c r="CA347" s="399"/>
      <c r="CB347" s="405"/>
      <c r="CC347" s="406"/>
      <c r="CD347" s="406"/>
      <c r="CE347" s="398"/>
      <c r="CF347" s="406"/>
      <c r="CG347" s="406"/>
      <c r="CH347" s="406"/>
      <c r="CI347" s="406"/>
      <c r="CJ347" s="406"/>
      <c r="CK347" s="406"/>
      <c r="CL347" s="406"/>
      <c r="CM347" s="399"/>
    </row>
    <row r="348" spans="1:91" x14ac:dyDescent="0.25">
      <c r="A348" s="398"/>
      <c r="B348" s="399"/>
      <c r="C348" s="399"/>
      <c r="D348" s="398"/>
      <c r="E348" s="400"/>
      <c r="F348" s="401"/>
      <c r="G348" s="401"/>
      <c r="H348" s="401"/>
      <c r="I348" s="401"/>
      <c r="J348" s="398"/>
      <c r="K348" s="398"/>
      <c r="L348" s="398"/>
      <c r="Q348" s="398"/>
      <c r="R348" s="398"/>
      <c r="S348" s="398"/>
      <c r="T348" s="398"/>
      <c r="U348" s="398"/>
      <c r="V348" s="400"/>
      <c r="W348" s="400"/>
      <c r="X348" s="399"/>
      <c r="Y348" s="398"/>
      <c r="Z348" s="398"/>
      <c r="AA348" s="398"/>
      <c r="AB348" s="398"/>
      <c r="AC348" s="398"/>
      <c r="AD348" s="399"/>
      <c r="AE348" s="399"/>
      <c r="AF348" s="398"/>
      <c r="AG348" s="407"/>
      <c r="AH348" s="407"/>
      <c r="AI348" s="407"/>
      <c r="AJ348" s="407"/>
      <c r="AK348" s="407"/>
      <c r="AL348" s="398"/>
      <c r="AM348" s="400"/>
      <c r="AN348" s="399"/>
      <c r="AO348" s="399"/>
      <c r="AP348" s="398"/>
      <c r="AQ348" s="398"/>
      <c r="AR348" s="398"/>
      <c r="AS348" s="398"/>
      <c r="AT348" s="398"/>
      <c r="AU348" s="398"/>
      <c r="AV348" s="398"/>
      <c r="AW348" s="398"/>
      <c r="AX348" s="397"/>
      <c r="AY348" s="397"/>
      <c r="AZ348" s="399"/>
      <c r="BA348" s="398"/>
      <c r="BB348" s="398"/>
      <c r="BC348" s="398"/>
      <c r="BD348" s="398"/>
      <c r="BE348" s="398"/>
      <c r="BF348" s="398"/>
      <c r="BG348" s="399"/>
      <c r="BH348" s="399"/>
      <c r="BI348" s="398"/>
      <c r="BJ348" s="398"/>
      <c r="BK348" s="398"/>
      <c r="BL348" s="398"/>
      <c r="BM348" s="398"/>
      <c r="BN348" s="398"/>
      <c r="BO348" s="398"/>
      <c r="BP348" s="398"/>
      <c r="BQ348" s="398"/>
      <c r="BR348" s="398"/>
      <c r="BS348" s="399"/>
      <c r="BT348" s="402"/>
      <c r="BU348" s="399"/>
      <c r="BV348" s="403"/>
      <c r="BW348" s="404"/>
      <c r="BX348" s="398"/>
      <c r="BY348" s="398"/>
      <c r="BZ348" s="398"/>
      <c r="CA348" s="399"/>
      <c r="CB348" s="405"/>
      <c r="CC348" s="406"/>
      <c r="CD348" s="406"/>
      <c r="CE348" s="398"/>
      <c r="CF348" s="406"/>
      <c r="CG348" s="406"/>
      <c r="CH348" s="406"/>
      <c r="CI348" s="406"/>
      <c r="CJ348" s="406"/>
      <c r="CK348" s="406"/>
      <c r="CL348" s="406"/>
      <c r="CM348" s="399"/>
    </row>
    <row r="349" spans="1:91" x14ac:dyDescent="0.25">
      <c r="A349" s="398"/>
      <c r="B349" s="399"/>
      <c r="C349" s="399"/>
      <c r="D349" s="398"/>
      <c r="E349" s="400"/>
      <c r="F349" s="401"/>
      <c r="G349" s="401"/>
      <c r="H349" s="401"/>
      <c r="I349" s="401"/>
      <c r="J349" s="398"/>
      <c r="K349" s="398"/>
      <c r="L349" s="398"/>
      <c r="Q349" s="398"/>
      <c r="R349" s="398"/>
      <c r="S349" s="398"/>
      <c r="T349" s="398"/>
      <c r="U349" s="398"/>
      <c r="V349" s="400"/>
      <c r="W349" s="400"/>
      <c r="X349" s="399"/>
      <c r="Y349" s="398"/>
      <c r="Z349" s="398"/>
      <c r="AA349" s="398"/>
      <c r="AB349" s="398"/>
      <c r="AC349" s="398"/>
      <c r="AD349" s="399"/>
      <c r="AE349" s="399"/>
      <c r="AF349" s="398"/>
      <c r="AG349" s="407"/>
      <c r="AH349" s="407"/>
      <c r="AI349" s="407"/>
      <c r="AJ349" s="407"/>
      <c r="AK349" s="407"/>
      <c r="AL349" s="398"/>
      <c r="AM349" s="400"/>
      <c r="AN349" s="399"/>
      <c r="AO349" s="399"/>
      <c r="AP349" s="398"/>
      <c r="AQ349" s="398"/>
      <c r="AR349" s="398"/>
      <c r="AS349" s="398"/>
      <c r="AT349" s="398"/>
      <c r="AU349" s="398"/>
      <c r="AV349" s="398"/>
      <c r="AW349" s="398"/>
      <c r="AX349" s="397"/>
      <c r="AY349" s="397"/>
      <c r="AZ349" s="399"/>
      <c r="BA349" s="398"/>
      <c r="BB349" s="398"/>
      <c r="BC349" s="398"/>
      <c r="BD349" s="398"/>
      <c r="BE349" s="398"/>
      <c r="BF349" s="398"/>
      <c r="BG349" s="399"/>
      <c r="BH349" s="399"/>
      <c r="BI349" s="398"/>
      <c r="BJ349" s="398"/>
      <c r="BK349" s="398"/>
      <c r="BL349" s="398"/>
      <c r="BM349" s="398"/>
      <c r="BN349" s="398"/>
      <c r="BO349" s="398"/>
      <c r="BP349" s="398"/>
      <c r="BQ349" s="398"/>
      <c r="BR349" s="398"/>
      <c r="BS349" s="399"/>
      <c r="BT349" s="402"/>
      <c r="BU349" s="399"/>
      <c r="BV349" s="403"/>
      <c r="BW349" s="404"/>
      <c r="BX349" s="398"/>
      <c r="BY349" s="398"/>
      <c r="BZ349" s="398"/>
      <c r="CA349" s="399"/>
      <c r="CB349" s="405"/>
      <c r="CC349" s="406"/>
      <c r="CD349" s="406"/>
      <c r="CE349" s="398"/>
      <c r="CF349" s="406"/>
      <c r="CG349" s="406"/>
      <c r="CH349" s="406"/>
      <c r="CI349" s="406"/>
      <c r="CJ349" s="406"/>
      <c r="CK349" s="406"/>
      <c r="CL349" s="406"/>
      <c r="CM349" s="399"/>
    </row>
    <row r="350" spans="1:91" x14ac:dyDescent="0.25">
      <c r="A350" s="398"/>
      <c r="B350" s="399"/>
      <c r="C350" s="399"/>
      <c r="D350" s="398"/>
      <c r="E350" s="400"/>
      <c r="F350" s="401"/>
      <c r="G350" s="401"/>
      <c r="H350" s="401"/>
      <c r="I350" s="401"/>
      <c r="J350" s="398"/>
      <c r="K350" s="398"/>
      <c r="L350" s="398"/>
      <c r="Q350" s="398"/>
      <c r="R350" s="398"/>
      <c r="S350" s="398"/>
      <c r="T350" s="398"/>
      <c r="U350" s="398"/>
      <c r="V350" s="400"/>
      <c r="W350" s="400"/>
      <c r="X350" s="399"/>
      <c r="Y350" s="398"/>
      <c r="Z350" s="398"/>
      <c r="AA350" s="398"/>
      <c r="AB350" s="398"/>
      <c r="AC350" s="398"/>
      <c r="AD350" s="399"/>
      <c r="AE350" s="399"/>
      <c r="AF350" s="398"/>
      <c r="AG350" s="407"/>
      <c r="AH350" s="407"/>
      <c r="AI350" s="407"/>
      <c r="AJ350" s="407"/>
      <c r="AK350" s="407"/>
      <c r="AL350" s="398"/>
      <c r="AM350" s="400"/>
      <c r="AN350" s="399"/>
      <c r="AO350" s="399"/>
      <c r="AP350" s="398"/>
      <c r="AQ350" s="398"/>
      <c r="AR350" s="398"/>
      <c r="AS350" s="398"/>
      <c r="AT350" s="398"/>
      <c r="AU350" s="398"/>
      <c r="AV350" s="398"/>
      <c r="AW350" s="398"/>
      <c r="AX350" s="397"/>
      <c r="AY350" s="397"/>
      <c r="AZ350" s="399"/>
      <c r="BA350" s="398"/>
      <c r="BB350" s="398"/>
      <c r="BC350" s="398"/>
      <c r="BD350" s="398"/>
      <c r="BE350" s="398"/>
      <c r="BF350" s="398"/>
      <c r="BG350" s="399"/>
      <c r="BH350" s="399"/>
      <c r="BI350" s="398"/>
      <c r="BJ350" s="398"/>
      <c r="BK350" s="398"/>
      <c r="BL350" s="398"/>
      <c r="BM350" s="398"/>
      <c r="BN350" s="398"/>
      <c r="BO350" s="398"/>
      <c r="BP350" s="398"/>
      <c r="BQ350" s="398"/>
      <c r="BR350" s="398"/>
      <c r="BS350" s="399"/>
      <c r="BT350" s="402"/>
      <c r="BU350" s="399"/>
      <c r="BV350" s="403"/>
      <c r="BW350" s="404"/>
      <c r="BX350" s="398"/>
      <c r="BY350" s="398"/>
      <c r="BZ350" s="398"/>
      <c r="CA350" s="399"/>
      <c r="CB350" s="405"/>
      <c r="CC350" s="406"/>
      <c r="CD350" s="406"/>
      <c r="CE350" s="398"/>
      <c r="CF350" s="406"/>
      <c r="CG350" s="406"/>
      <c r="CH350" s="406"/>
      <c r="CI350" s="406"/>
      <c r="CJ350" s="406"/>
      <c r="CK350" s="406"/>
      <c r="CL350" s="406"/>
      <c r="CM350" s="399"/>
    </row>
    <row r="351" spans="1:91" x14ac:dyDescent="0.25">
      <c r="A351" s="398"/>
      <c r="B351" s="399"/>
      <c r="C351" s="399"/>
      <c r="D351" s="398"/>
      <c r="E351" s="400"/>
      <c r="F351" s="401"/>
      <c r="G351" s="401"/>
      <c r="H351" s="401"/>
      <c r="I351" s="401"/>
      <c r="J351" s="398"/>
      <c r="K351" s="398"/>
      <c r="L351" s="398"/>
      <c r="Q351" s="398"/>
      <c r="R351" s="398"/>
      <c r="S351" s="398"/>
      <c r="T351" s="398"/>
      <c r="U351" s="398"/>
      <c r="V351" s="400"/>
      <c r="W351" s="400"/>
      <c r="X351" s="399"/>
      <c r="Y351" s="398"/>
      <c r="Z351" s="398"/>
      <c r="AA351" s="398"/>
      <c r="AB351" s="398"/>
      <c r="AC351" s="398"/>
      <c r="AD351" s="399"/>
      <c r="AE351" s="399"/>
      <c r="AF351" s="398"/>
      <c r="AG351" s="407"/>
      <c r="AH351" s="407"/>
      <c r="AI351" s="407"/>
      <c r="AJ351" s="407"/>
      <c r="AK351" s="407"/>
      <c r="AL351" s="398"/>
      <c r="AM351" s="400"/>
      <c r="AN351" s="399"/>
      <c r="AO351" s="399"/>
      <c r="AP351" s="398"/>
      <c r="AQ351" s="398"/>
      <c r="AR351" s="398"/>
      <c r="AS351" s="398"/>
      <c r="AT351" s="398"/>
      <c r="AU351" s="398"/>
      <c r="AV351" s="398"/>
      <c r="AW351" s="398"/>
      <c r="AX351" s="397"/>
      <c r="AY351" s="397"/>
      <c r="AZ351" s="399"/>
      <c r="BA351" s="398"/>
      <c r="BB351" s="398"/>
      <c r="BC351" s="398"/>
      <c r="BD351" s="398"/>
      <c r="BE351" s="398"/>
      <c r="BF351" s="398"/>
      <c r="BG351" s="399"/>
      <c r="BH351" s="399"/>
      <c r="BI351" s="398"/>
      <c r="BJ351" s="398"/>
      <c r="BK351" s="398"/>
      <c r="BL351" s="398"/>
      <c r="BM351" s="398"/>
      <c r="BN351" s="398"/>
      <c r="BO351" s="398"/>
      <c r="BP351" s="398"/>
      <c r="BQ351" s="398"/>
      <c r="BR351" s="398"/>
      <c r="BS351" s="399"/>
      <c r="BT351" s="402"/>
      <c r="BU351" s="399"/>
      <c r="BV351" s="403"/>
      <c r="BW351" s="404"/>
      <c r="BX351" s="398"/>
      <c r="BY351" s="398"/>
      <c r="BZ351" s="398"/>
      <c r="CA351" s="399"/>
      <c r="CB351" s="405"/>
      <c r="CC351" s="406"/>
      <c r="CD351" s="406"/>
      <c r="CE351" s="398"/>
      <c r="CF351" s="406"/>
      <c r="CG351" s="406"/>
      <c r="CH351" s="406"/>
      <c r="CI351" s="406"/>
      <c r="CJ351" s="406"/>
      <c r="CK351" s="406"/>
      <c r="CL351" s="406"/>
      <c r="CM351" s="399"/>
    </row>
    <row r="352" spans="1:91" x14ac:dyDescent="0.25">
      <c r="A352" s="398"/>
      <c r="B352" s="399"/>
      <c r="C352" s="399"/>
      <c r="D352" s="398"/>
      <c r="E352" s="400"/>
      <c r="F352" s="401"/>
      <c r="G352" s="401"/>
      <c r="H352" s="401"/>
      <c r="I352" s="401"/>
      <c r="J352" s="398"/>
      <c r="K352" s="398"/>
      <c r="L352" s="398"/>
      <c r="Q352" s="398"/>
      <c r="R352" s="398"/>
      <c r="S352" s="398"/>
      <c r="T352" s="398"/>
      <c r="U352" s="398"/>
      <c r="V352" s="400"/>
      <c r="W352" s="400"/>
      <c r="X352" s="399"/>
      <c r="Y352" s="398"/>
      <c r="Z352" s="398"/>
      <c r="AA352" s="398"/>
      <c r="AB352" s="398"/>
      <c r="AC352" s="398"/>
      <c r="AD352" s="399"/>
      <c r="AE352" s="399"/>
      <c r="AF352" s="398"/>
      <c r="AG352" s="407"/>
      <c r="AH352" s="407"/>
      <c r="AI352" s="407"/>
      <c r="AJ352" s="407"/>
      <c r="AK352" s="407"/>
      <c r="AL352" s="398"/>
      <c r="AM352" s="400"/>
      <c r="AN352" s="399"/>
      <c r="AO352" s="399"/>
      <c r="AP352" s="398"/>
      <c r="AQ352" s="398"/>
      <c r="AR352" s="398"/>
      <c r="AS352" s="398"/>
      <c r="AT352" s="398"/>
      <c r="AU352" s="398"/>
      <c r="AV352" s="398"/>
      <c r="AW352" s="398"/>
      <c r="AX352" s="397"/>
      <c r="AY352" s="397"/>
      <c r="AZ352" s="399"/>
      <c r="BA352" s="398"/>
      <c r="BB352" s="398"/>
      <c r="BC352" s="398"/>
      <c r="BD352" s="398"/>
      <c r="BE352" s="398"/>
      <c r="BF352" s="398"/>
      <c r="BG352" s="399"/>
      <c r="BH352" s="399"/>
      <c r="BI352" s="398"/>
      <c r="BJ352" s="398"/>
      <c r="BK352" s="398"/>
      <c r="BL352" s="398"/>
      <c r="BM352" s="398"/>
      <c r="BN352" s="398"/>
      <c r="BO352" s="398"/>
      <c r="BP352" s="398"/>
      <c r="BQ352" s="398"/>
      <c r="BR352" s="398"/>
      <c r="BS352" s="399"/>
      <c r="BT352" s="402"/>
      <c r="BU352" s="399"/>
      <c r="BV352" s="403"/>
      <c r="BW352" s="404"/>
      <c r="BX352" s="398"/>
      <c r="BY352" s="398"/>
      <c r="BZ352" s="398"/>
      <c r="CA352" s="399"/>
      <c r="CB352" s="405"/>
      <c r="CC352" s="406"/>
      <c r="CD352" s="406"/>
      <c r="CE352" s="398"/>
      <c r="CF352" s="406"/>
      <c r="CG352" s="406"/>
      <c r="CH352" s="406"/>
      <c r="CI352" s="406"/>
      <c r="CJ352" s="406"/>
      <c r="CK352" s="406"/>
      <c r="CL352" s="406"/>
      <c r="CM352" s="399"/>
    </row>
    <row r="353" spans="1:91" x14ac:dyDescent="0.25">
      <c r="A353" s="398"/>
      <c r="B353" s="399"/>
      <c r="C353" s="399"/>
      <c r="D353" s="398"/>
      <c r="E353" s="400"/>
      <c r="F353" s="401"/>
      <c r="G353" s="401"/>
      <c r="H353" s="401"/>
      <c r="I353" s="401"/>
      <c r="J353" s="398"/>
      <c r="K353" s="398"/>
      <c r="L353" s="398"/>
      <c r="Q353" s="398"/>
      <c r="R353" s="398"/>
      <c r="S353" s="398"/>
      <c r="T353" s="398"/>
      <c r="U353" s="398"/>
      <c r="V353" s="400"/>
      <c r="W353" s="400"/>
      <c r="X353" s="399"/>
      <c r="Y353" s="398"/>
      <c r="Z353" s="398"/>
      <c r="AA353" s="398"/>
      <c r="AB353" s="398"/>
      <c r="AC353" s="398"/>
      <c r="AD353" s="399"/>
      <c r="AE353" s="399"/>
      <c r="AF353" s="398"/>
      <c r="AG353" s="407"/>
      <c r="AH353" s="407"/>
      <c r="AI353" s="407"/>
      <c r="AJ353" s="407"/>
      <c r="AK353" s="407"/>
      <c r="AL353" s="398"/>
      <c r="AM353" s="400"/>
      <c r="AN353" s="399"/>
      <c r="AO353" s="399"/>
      <c r="AP353" s="398"/>
      <c r="AQ353" s="398"/>
      <c r="AR353" s="398"/>
      <c r="AS353" s="398"/>
      <c r="AT353" s="398"/>
      <c r="AU353" s="398"/>
      <c r="AV353" s="398"/>
      <c r="AW353" s="398"/>
      <c r="AX353" s="397"/>
      <c r="AY353" s="397"/>
      <c r="AZ353" s="399"/>
      <c r="BA353" s="398"/>
      <c r="BB353" s="398"/>
      <c r="BC353" s="398"/>
      <c r="BD353" s="398"/>
      <c r="BE353" s="398"/>
      <c r="BF353" s="398"/>
      <c r="BG353" s="399"/>
      <c r="BH353" s="399"/>
      <c r="BI353" s="398"/>
      <c r="BJ353" s="398"/>
      <c r="BK353" s="398"/>
      <c r="BL353" s="398"/>
      <c r="BM353" s="398"/>
      <c r="BN353" s="398"/>
      <c r="BO353" s="398"/>
      <c r="BP353" s="398"/>
      <c r="BQ353" s="398"/>
      <c r="BR353" s="398"/>
      <c r="BS353" s="399"/>
      <c r="BT353" s="402"/>
      <c r="BU353" s="399"/>
      <c r="BV353" s="403"/>
      <c r="BW353" s="404"/>
      <c r="BX353" s="398"/>
      <c r="BY353" s="398"/>
      <c r="BZ353" s="398"/>
      <c r="CA353" s="399"/>
      <c r="CB353" s="405"/>
      <c r="CC353" s="406"/>
      <c r="CD353" s="406"/>
      <c r="CE353" s="398"/>
      <c r="CF353" s="406"/>
      <c r="CG353" s="406"/>
      <c r="CH353" s="406"/>
      <c r="CI353" s="406"/>
      <c r="CJ353" s="406"/>
      <c r="CK353" s="406"/>
      <c r="CL353" s="406"/>
      <c r="CM353" s="399"/>
    </row>
    <row r="354" spans="1:91" x14ac:dyDescent="0.25">
      <c r="A354" s="398"/>
      <c r="B354" s="399"/>
      <c r="C354" s="399"/>
      <c r="D354" s="398"/>
      <c r="E354" s="400"/>
      <c r="F354" s="401"/>
      <c r="G354" s="401"/>
      <c r="H354" s="401"/>
      <c r="I354" s="401"/>
      <c r="J354" s="398"/>
      <c r="K354" s="398"/>
      <c r="L354" s="398"/>
      <c r="Q354" s="398"/>
      <c r="R354" s="398"/>
      <c r="S354" s="398"/>
      <c r="T354" s="398"/>
      <c r="U354" s="398"/>
      <c r="V354" s="400"/>
      <c r="W354" s="400"/>
      <c r="X354" s="399"/>
      <c r="Y354" s="398"/>
      <c r="Z354" s="398"/>
      <c r="AA354" s="398"/>
      <c r="AB354" s="398"/>
      <c r="AC354" s="398"/>
      <c r="AD354" s="399"/>
      <c r="AE354" s="399"/>
      <c r="AF354" s="398"/>
      <c r="AG354" s="407"/>
      <c r="AH354" s="407"/>
      <c r="AI354" s="407"/>
      <c r="AJ354" s="407"/>
      <c r="AK354" s="407"/>
      <c r="AL354" s="398"/>
      <c r="AM354" s="400"/>
      <c r="AN354" s="399"/>
      <c r="AO354" s="399"/>
      <c r="AP354" s="398"/>
      <c r="AQ354" s="398"/>
      <c r="AR354" s="398"/>
      <c r="AS354" s="398"/>
      <c r="AT354" s="398"/>
      <c r="AU354" s="398"/>
      <c r="AV354" s="398"/>
      <c r="AW354" s="398"/>
      <c r="AX354" s="397"/>
      <c r="AY354" s="397"/>
      <c r="AZ354" s="399"/>
      <c r="BA354" s="398"/>
      <c r="BB354" s="398"/>
      <c r="BC354" s="398"/>
      <c r="BD354" s="398"/>
      <c r="BE354" s="398"/>
      <c r="BF354" s="398"/>
      <c r="BG354" s="399"/>
      <c r="BH354" s="399"/>
      <c r="BI354" s="398"/>
      <c r="BJ354" s="398"/>
      <c r="BK354" s="398"/>
      <c r="BL354" s="398"/>
      <c r="BM354" s="398"/>
      <c r="BN354" s="398"/>
      <c r="BO354" s="398"/>
      <c r="BP354" s="398"/>
      <c r="BQ354" s="398"/>
      <c r="BR354" s="398"/>
      <c r="BS354" s="399"/>
      <c r="BT354" s="402"/>
      <c r="BU354" s="399"/>
      <c r="BV354" s="403"/>
      <c r="BW354" s="404"/>
      <c r="BX354" s="398"/>
      <c r="BY354" s="398"/>
      <c r="BZ354" s="398"/>
      <c r="CA354" s="399"/>
      <c r="CB354" s="405"/>
      <c r="CC354" s="406"/>
      <c r="CD354" s="406"/>
      <c r="CE354" s="398"/>
      <c r="CF354" s="406"/>
      <c r="CG354" s="406"/>
      <c r="CH354" s="406"/>
      <c r="CI354" s="406"/>
      <c r="CJ354" s="406"/>
      <c r="CK354" s="406"/>
      <c r="CL354" s="406"/>
      <c r="CM354" s="399"/>
    </row>
    <row r="355" spans="1:91" x14ac:dyDescent="0.25">
      <c r="A355" s="398"/>
      <c r="B355" s="399"/>
      <c r="C355" s="399"/>
      <c r="D355" s="398"/>
      <c r="E355" s="400"/>
      <c r="F355" s="401"/>
      <c r="G355" s="401"/>
      <c r="H355" s="401"/>
      <c r="I355" s="401"/>
      <c r="J355" s="398"/>
      <c r="K355" s="398"/>
      <c r="L355" s="398"/>
      <c r="Q355" s="398"/>
      <c r="R355" s="398"/>
      <c r="S355" s="398"/>
      <c r="T355" s="398"/>
      <c r="U355" s="398"/>
      <c r="V355" s="400"/>
      <c r="W355" s="400"/>
      <c r="X355" s="399"/>
      <c r="Y355" s="398"/>
      <c r="Z355" s="398"/>
      <c r="AA355" s="398"/>
      <c r="AB355" s="398"/>
      <c r="AC355" s="398"/>
      <c r="AD355" s="399"/>
      <c r="AE355" s="399"/>
      <c r="AF355" s="398"/>
      <c r="AG355" s="407"/>
      <c r="AH355" s="407"/>
      <c r="AI355" s="407"/>
      <c r="AJ355" s="407"/>
      <c r="AK355" s="407"/>
      <c r="AL355" s="398"/>
      <c r="AM355" s="400"/>
      <c r="AN355" s="399"/>
      <c r="AO355" s="399"/>
      <c r="AP355" s="398"/>
      <c r="AQ355" s="398"/>
      <c r="AR355" s="398"/>
      <c r="AS355" s="398"/>
      <c r="AT355" s="398"/>
      <c r="AU355" s="398"/>
      <c r="AV355" s="398"/>
      <c r="AW355" s="398"/>
      <c r="AX355" s="397"/>
      <c r="AY355" s="397"/>
      <c r="AZ355" s="399"/>
      <c r="BA355" s="398"/>
      <c r="BB355" s="398"/>
      <c r="BC355" s="398"/>
      <c r="BD355" s="398"/>
      <c r="BE355" s="398"/>
      <c r="BF355" s="398"/>
      <c r="BG355" s="399"/>
      <c r="BH355" s="399"/>
      <c r="BI355" s="398"/>
      <c r="BJ355" s="398"/>
      <c r="BK355" s="398"/>
      <c r="BL355" s="398"/>
      <c r="BM355" s="398"/>
      <c r="BN355" s="398"/>
      <c r="BO355" s="398"/>
      <c r="BP355" s="398"/>
      <c r="BQ355" s="398"/>
      <c r="BR355" s="398"/>
      <c r="BS355" s="399"/>
      <c r="BT355" s="402"/>
      <c r="BU355" s="399"/>
      <c r="BV355" s="403"/>
      <c r="BW355" s="404"/>
      <c r="BX355" s="398"/>
      <c r="BY355" s="398"/>
      <c r="BZ355" s="398"/>
      <c r="CA355" s="399"/>
      <c r="CB355" s="405"/>
      <c r="CC355" s="406"/>
      <c r="CD355" s="406"/>
      <c r="CE355" s="398"/>
      <c r="CF355" s="406"/>
      <c r="CG355" s="406"/>
      <c r="CH355" s="406"/>
      <c r="CI355" s="406"/>
      <c r="CJ355" s="406"/>
      <c r="CK355" s="406"/>
      <c r="CL355" s="406"/>
      <c r="CM355" s="399"/>
    </row>
    <row r="356" spans="1:91" x14ac:dyDescent="0.25">
      <c r="A356" s="398"/>
      <c r="B356" s="399"/>
      <c r="C356" s="399"/>
      <c r="D356" s="398"/>
      <c r="E356" s="400"/>
      <c r="F356" s="401"/>
      <c r="G356" s="401"/>
      <c r="H356" s="401"/>
      <c r="I356" s="401"/>
      <c r="J356" s="398"/>
      <c r="K356" s="398"/>
      <c r="L356" s="398"/>
      <c r="Q356" s="398"/>
      <c r="R356" s="398"/>
      <c r="S356" s="398"/>
      <c r="T356" s="398"/>
      <c r="U356" s="398"/>
      <c r="V356" s="400"/>
      <c r="W356" s="400"/>
      <c r="X356" s="399"/>
      <c r="Y356" s="398"/>
      <c r="Z356" s="398"/>
      <c r="AA356" s="398"/>
      <c r="AB356" s="398"/>
      <c r="AC356" s="398"/>
      <c r="AD356" s="399"/>
      <c r="AE356" s="399"/>
      <c r="AF356" s="398"/>
      <c r="AG356" s="407"/>
      <c r="AH356" s="407"/>
      <c r="AI356" s="407"/>
      <c r="AJ356" s="407"/>
      <c r="AK356" s="407"/>
      <c r="AL356" s="398"/>
      <c r="AM356" s="400"/>
      <c r="AN356" s="399"/>
      <c r="AO356" s="399"/>
      <c r="AP356" s="398"/>
      <c r="AQ356" s="398"/>
      <c r="AR356" s="398"/>
      <c r="AS356" s="398"/>
      <c r="AT356" s="398"/>
      <c r="AU356" s="398"/>
      <c r="AV356" s="398"/>
      <c r="AW356" s="398"/>
      <c r="AX356" s="397"/>
      <c r="AY356" s="397"/>
      <c r="AZ356" s="399"/>
      <c r="BA356" s="398"/>
      <c r="BB356" s="398"/>
      <c r="BC356" s="398"/>
      <c r="BD356" s="398"/>
      <c r="BE356" s="398"/>
      <c r="BF356" s="398"/>
      <c r="BG356" s="399"/>
      <c r="BH356" s="399"/>
      <c r="BI356" s="398"/>
      <c r="BJ356" s="398"/>
      <c r="BK356" s="398"/>
      <c r="BL356" s="398"/>
      <c r="BM356" s="398"/>
      <c r="BN356" s="398"/>
      <c r="BO356" s="398"/>
      <c r="BP356" s="398"/>
      <c r="BQ356" s="398"/>
      <c r="BR356" s="398"/>
      <c r="BS356" s="399"/>
      <c r="BT356" s="402"/>
      <c r="BU356" s="399"/>
      <c r="BV356" s="403"/>
      <c r="BW356" s="404"/>
      <c r="BX356" s="398"/>
      <c r="BY356" s="398"/>
      <c r="BZ356" s="398"/>
      <c r="CA356" s="399"/>
      <c r="CB356" s="405"/>
      <c r="CC356" s="406"/>
      <c r="CD356" s="406"/>
      <c r="CE356" s="398"/>
      <c r="CF356" s="406"/>
      <c r="CG356" s="406"/>
      <c r="CH356" s="406"/>
      <c r="CI356" s="406"/>
      <c r="CJ356" s="406"/>
      <c r="CK356" s="406"/>
      <c r="CL356" s="406"/>
      <c r="CM356" s="399"/>
    </row>
    <row r="357" spans="1:91" x14ac:dyDescent="0.25">
      <c r="A357" s="398"/>
      <c r="B357" s="399"/>
      <c r="C357" s="399"/>
      <c r="D357" s="398"/>
      <c r="E357" s="400"/>
      <c r="F357" s="401"/>
      <c r="G357" s="401"/>
      <c r="H357" s="401"/>
      <c r="I357" s="401"/>
      <c r="J357" s="398"/>
      <c r="K357" s="398"/>
      <c r="L357" s="398"/>
      <c r="Q357" s="398"/>
      <c r="R357" s="398"/>
      <c r="S357" s="398"/>
      <c r="T357" s="398"/>
      <c r="U357" s="398"/>
      <c r="V357" s="400"/>
      <c r="W357" s="400"/>
      <c r="X357" s="399"/>
      <c r="Y357" s="398"/>
      <c r="Z357" s="398"/>
      <c r="AA357" s="398"/>
      <c r="AB357" s="398"/>
      <c r="AC357" s="398"/>
      <c r="AD357" s="399"/>
      <c r="AE357" s="399"/>
      <c r="AF357" s="398"/>
      <c r="AG357" s="407"/>
      <c r="AH357" s="407"/>
      <c r="AI357" s="407"/>
      <c r="AJ357" s="407"/>
      <c r="AK357" s="407"/>
      <c r="AL357" s="398"/>
      <c r="AM357" s="400"/>
      <c r="AN357" s="399"/>
      <c r="AO357" s="399"/>
      <c r="AP357" s="398"/>
      <c r="AQ357" s="398"/>
      <c r="AR357" s="398"/>
      <c r="AS357" s="398"/>
      <c r="AT357" s="398"/>
      <c r="AU357" s="398"/>
      <c r="AV357" s="398"/>
      <c r="AW357" s="398"/>
      <c r="AX357" s="397"/>
      <c r="AY357" s="397"/>
      <c r="AZ357" s="399"/>
      <c r="BA357" s="398"/>
      <c r="BB357" s="398"/>
      <c r="BC357" s="398"/>
      <c r="BD357" s="398"/>
      <c r="BE357" s="398"/>
      <c r="BF357" s="398"/>
      <c r="BG357" s="399"/>
      <c r="BH357" s="399"/>
      <c r="BI357" s="398"/>
      <c r="BJ357" s="398"/>
      <c r="BK357" s="398"/>
      <c r="BL357" s="398"/>
      <c r="BM357" s="398"/>
      <c r="BN357" s="398"/>
      <c r="BO357" s="398"/>
      <c r="BP357" s="398"/>
      <c r="BQ357" s="398"/>
      <c r="BR357" s="398"/>
      <c r="BS357" s="399"/>
      <c r="BT357" s="402"/>
      <c r="BU357" s="399"/>
      <c r="BV357" s="403"/>
      <c r="BW357" s="404"/>
      <c r="BX357" s="398"/>
      <c r="BY357" s="398"/>
      <c r="BZ357" s="398"/>
      <c r="CA357" s="399"/>
      <c r="CB357" s="405"/>
      <c r="CC357" s="406"/>
      <c r="CD357" s="406"/>
      <c r="CE357" s="398"/>
      <c r="CF357" s="406"/>
      <c r="CG357" s="406"/>
      <c r="CH357" s="406"/>
      <c r="CI357" s="406"/>
      <c r="CJ357" s="406"/>
      <c r="CK357" s="406"/>
      <c r="CL357" s="406"/>
      <c r="CM357" s="399"/>
    </row>
    <row r="358" spans="1:91" x14ac:dyDescent="0.25">
      <c r="A358" s="398"/>
      <c r="B358" s="399"/>
      <c r="C358" s="399"/>
      <c r="D358" s="398"/>
      <c r="E358" s="400"/>
      <c r="F358" s="401"/>
      <c r="G358" s="401"/>
      <c r="H358" s="401"/>
      <c r="I358" s="401"/>
      <c r="J358" s="398"/>
      <c r="K358" s="398"/>
      <c r="L358" s="398"/>
      <c r="Q358" s="398"/>
      <c r="R358" s="398"/>
      <c r="S358" s="398"/>
      <c r="T358" s="398"/>
      <c r="U358" s="398"/>
      <c r="V358" s="400"/>
      <c r="W358" s="400"/>
      <c r="X358" s="399"/>
      <c r="Y358" s="398"/>
      <c r="Z358" s="398"/>
      <c r="AA358" s="398"/>
      <c r="AB358" s="398"/>
      <c r="AC358" s="398"/>
      <c r="AD358" s="399"/>
      <c r="AE358" s="399"/>
      <c r="AF358" s="398"/>
      <c r="AG358" s="407"/>
      <c r="AH358" s="407"/>
      <c r="AI358" s="407"/>
      <c r="AJ358" s="407"/>
      <c r="AK358" s="407"/>
      <c r="AL358" s="398"/>
      <c r="AM358" s="400"/>
      <c r="AN358" s="399"/>
      <c r="AO358" s="399"/>
      <c r="AP358" s="398"/>
      <c r="AQ358" s="398"/>
      <c r="AR358" s="398"/>
      <c r="AS358" s="398"/>
      <c r="AT358" s="398"/>
      <c r="AU358" s="398"/>
      <c r="AV358" s="398"/>
      <c r="AW358" s="398"/>
      <c r="AX358" s="397"/>
      <c r="AY358" s="397"/>
      <c r="AZ358" s="399"/>
      <c r="BA358" s="398"/>
      <c r="BB358" s="398"/>
      <c r="BC358" s="398"/>
      <c r="BD358" s="398"/>
      <c r="BE358" s="398"/>
      <c r="BF358" s="398"/>
      <c r="BG358" s="399"/>
      <c r="BH358" s="399"/>
      <c r="BI358" s="398"/>
      <c r="BJ358" s="398"/>
      <c r="BK358" s="398"/>
      <c r="BL358" s="398"/>
      <c r="BM358" s="398"/>
      <c r="BN358" s="398"/>
      <c r="BO358" s="398"/>
      <c r="BP358" s="398"/>
      <c r="BQ358" s="398"/>
      <c r="BR358" s="398"/>
      <c r="BS358" s="399"/>
      <c r="BT358" s="402"/>
      <c r="BU358" s="399"/>
      <c r="BV358" s="403"/>
      <c r="BW358" s="404"/>
      <c r="BX358" s="398"/>
      <c r="BY358" s="398"/>
      <c r="BZ358" s="398"/>
      <c r="CA358" s="399"/>
      <c r="CB358" s="405"/>
      <c r="CC358" s="406"/>
      <c r="CD358" s="406"/>
      <c r="CE358" s="398"/>
      <c r="CF358" s="406"/>
      <c r="CG358" s="406"/>
      <c r="CH358" s="406"/>
      <c r="CI358" s="406"/>
      <c r="CJ358" s="406"/>
      <c r="CK358" s="406"/>
      <c r="CL358" s="406"/>
      <c r="CM358" s="399"/>
    </row>
    <row r="359" spans="1:91" x14ac:dyDescent="0.25">
      <c r="A359" s="398"/>
      <c r="B359" s="399"/>
      <c r="C359" s="399"/>
      <c r="D359" s="398"/>
      <c r="E359" s="400"/>
      <c r="F359" s="401"/>
      <c r="G359" s="401"/>
      <c r="H359" s="401"/>
      <c r="I359" s="401"/>
      <c r="J359" s="398"/>
      <c r="K359" s="398"/>
      <c r="L359" s="398"/>
      <c r="Q359" s="398"/>
      <c r="R359" s="398"/>
      <c r="S359" s="398"/>
      <c r="T359" s="398"/>
      <c r="U359" s="398"/>
      <c r="V359" s="400"/>
      <c r="W359" s="400"/>
      <c r="X359" s="399"/>
      <c r="Y359" s="398"/>
      <c r="Z359" s="398"/>
      <c r="AA359" s="398"/>
      <c r="AB359" s="398"/>
      <c r="AC359" s="398"/>
      <c r="AD359" s="399"/>
      <c r="AE359" s="399"/>
      <c r="AF359" s="398"/>
      <c r="AG359" s="407"/>
      <c r="AH359" s="407"/>
      <c r="AI359" s="407"/>
      <c r="AJ359" s="407"/>
      <c r="AK359" s="407"/>
      <c r="AL359" s="398"/>
      <c r="AM359" s="400"/>
      <c r="AN359" s="399"/>
      <c r="AO359" s="399"/>
      <c r="AP359" s="398"/>
      <c r="AQ359" s="398"/>
      <c r="AR359" s="398"/>
      <c r="AS359" s="398"/>
      <c r="AT359" s="398"/>
      <c r="AU359" s="398"/>
      <c r="AV359" s="398"/>
      <c r="AW359" s="398"/>
      <c r="AX359" s="397"/>
      <c r="AY359" s="397"/>
      <c r="AZ359" s="399"/>
      <c r="BA359" s="398"/>
      <c r="BB359" s="398"/>
      <c r="BC359" s="398"/>
      <c r="BD359" s="398"/>
      <c r="BE359" s="398"/>
      <c r="BF359" s="398"/>
      <c r="BG359" s="399"/>
      <c r="BH359" s="399"/>
      <c r="BI359" s="398"/>
      <c r="BJ359" s="398"/>
      <c r="BK359" s="398"/>
      <c r="BL359" s="398"/>
      <c r="BM359" s="398"/>
      <c r="BN359" s="398"/>
      <c r="BO359" s="398"/>
      <c r="BP359" s="398"/>
      <c r="BQ359" s="398"/>
      <c r="BR359" s="398"/>
      <c r="BS359" s="399"/>
      <c r="BT359" s="402"/>
      <c r="BU359" s="399"/>
      <c r="BV359" s="403"/>
      <c r="BW359" s="404"/>
      <c r="BX359" s="398"/>
      <c r="BY359" s="398"/>
      <c r="BZ359" s="398"/>
      <c r="CA359" s="399"/>
      <c r="CB359" s="405"/>
      <c r="CC359" s="406"/>
      <c r="CD359" s="406"/>
      <c r="CE359" s="398"/>
      <c r="CF359" s="406"/>
      <c r="CG359" s="406"/>
      <c r="CH359" s="406"/>
      <c r="CI359" s="406"/>
      <c r="CJ359" s="406"/>
      <c r="CK359" s="406"/>
      <c r="CL359" s="406"/>
      <c r="CM359" s="399"/>
    </row>
    <row r="360" spans="1:91" x14ac:dyDescent="0.25">
      <c r="A360" s="398"/>
      <c r="B360" s="399"/>
      <c r="C360" s="399"/>
      <c r="D360" s="398"/>
      <c r="E360" s="400"/>
      <c r="F360" s="401"/>
      <c r="G360" s="401"/>
      <c r="H360" s="401"/>
      <c r="I360" s="401"/>
      <c r="J360" s="398"/>
      <c r="K360" s="398"/>
      <c r="L360" s="398"/>
      <c r="Q360" s="398"/>
      <c r="R360" s="398"/>
      <c r="S360" s="398"/>
      <c r="T360" s="398"/>
      <c r="U360" s="398"/>
      <c r="V360" s="400"/>
      <c r="W360" s="400"/>
      <c r="X360" s="399"/>
      <c r="Y360" s="398"/>
      <c r="Z360" s="398"/>
      <c r="AA360" s="398"/>
      <c r="AB360" s="398"/>
      <c r="AC360" s="398"/>
      <c r="AD360" s="399"/>
      <c r="AE360" s="399"/>
      <c r="AF360" s="398"/>
      <c r="AG360" s="407"/>
      <c r="AH360" s="407"/>
      <c r="AI360" s="407"/>
      <c r="AJ360" s="407"/>
      <c r="AK360" s="407"/>
      <c r="AL360" s="398"/>
      <c r="AM360" s="400"/>
      <c r="AN360" s="399"/>
      <c r="AO360" s="399"/>
      <c r="AP360" s="398"/>
      <c r="AQ360" s="398"/>
      <c r="AR360" s="398"/>
      <c r="AS360" s="398"/>
      <c r="AT360" s="398"/>
      <c r="AU360" s="398"/>
      <c r="AV360" s="398"/>
      <c r="AW360" s="398"/>
      <c r="AX360" s="397"/>
      <c r="AY360" s="397"/>
      <c r="AZ360" s="399"/>
      <c r="BA360" s="398"/>
      <c r="BB360" s="398"/>
      <c r="BC360" s="398"/>
      <c r="BD360" s="398"/>
      <c r="BE360" s="398"/>
      <c r="BF360" s="398"/>
      <c r="BG360" s="399"/>
      <c r="BH360" s="399"/>
      <c r="BI360" s="398"/>
      <c r="BJ360" s="398"/>
      <c r="BK360" s="398"/>
      <c r="BL360" s="398"/>
      <c r="BM360" s="398"/>
      <c r="BN360" s="398"/>
      <c r="BO360" s="398"/>
      <c r="BP360" s="398"/>
      <c r="BQ360" s="398"/>
      <c r="BR360" s="398"/>
      <c r="BS360" s="399"/>
      <c r="BT360" s="402"/>
      <c r="BU360" s="399"/>
      <c r="BV360" s="403"/>
      <c r="BW360" s="404"/>
      <c r="BX360" s="398"/>
      <c r="BY360" s="398"/>
      <c r="BZ360" s="398"/>
      <c r="CA360" s="399"/>
      <c r="CB360" s="405"/>
      <c r="CC360" s="406"/>
      <c r="CD360" s="406"/>
      <c r="CE360" s="398"/>
      <c r="CF360" s="406"/>
      <c r="CG360" s="406"/>
      <c r="CH360" s="406"/>
      <c r="CI360" s="406"/>
      <c r="CJ360" s="406"/>
      <c r="CK360" s="406"/>
      <c r="CL360" s="406"/>
      <c r="CM360" s="399"/>
    </row>
    <row r="361" spans="1:91" x14ac:dyDescent="0.25">
      <c r="A361" s="398"/>
      <c r="B361" s="399"/>
      <c r="C361" s="399"/>
      <c r="D361" s="398"/>
      <c r="E361" s="400"/>
      <c r="F361" s="401"/>
      <c r="G361" s="401"/>
      <c r="H361" s="401"/>
      <c r="I361" s="401"/>
      <c r="J361" s="398"/>
      <c r="K361" s="398"/>
      <c r="L361" s="398"/>
      <c r="Q361" s="398"/>
      <c r="R361" s="398"/>
      <c r="S361" s="398"/>
      <c r="T361" s="398"/>
      <c r="U361" s="398"/>
      <c r="V361" s="400"/>
      <c r="W361" s="400"/>
      <c r="X361" s="399"/>
      <c r="Y361" s="398"/>
      <c r="Z361" s="398"/>
      <c r="AA361" s="398"/>
      <c r="AB361" s="398"/>
      <c r="AC361" s="398"/>
      <c r="AD361" s="399"/>
      <c r="AE361" s="399"/>
      <c r="AF361" s="398"/>
      <c r="AG361" s="407"/>
      <c r="AH361" s="407"/>
      <c r="AI361" s="407"/>
      <c r="AJ361" s="407"/>
      <c r="AK361" s="407"/>
      <c r="AL361" s="398"/>
      <c r="AM361" s="400"/>
      <c r="AN361" s="399"/>
      <c r="AO361" s="399"/>
      <c r="AP361" s="398"/>
      <c r="AQ361" s="398"/>
      <c r="AR361" s="398"/>
      <c r="AS361" s="398"/>
      <c r="AT361" s="398"/>
      <c r="AU361" s="398"/>
      <c r="AV361" s="398"/>
      <c r="AW361" s="398"/>
      <c r="AX361" s="397"/>
      <c r="AY361" s="397"/>
      <c r="AZ361" s="399"/>
      <c r="BA361" s="398"/>
      <c r="BB361" s="398"/>
      <c r="BC361" s="398"/>
      <c r="BD361" s="398"/>
      <c r="BE361" s="398"/>
      <c r="BF361" s="398"/>
      <c r="BG361" s="399"/>
      <c r="BH361" s="399"/>
      <c r="BI361" s="398"/>
      <c r="BJ361" s="398"/>
      <c r="BK361" s="398"/>
      <c r="BL361" s="398"/>
      <c r="BM361" s="398"/>
      <c r="BN361" s="398"/>
      <c r="BO361" s="398"/>
      <c r="BP361" s="398"/>
      <c r="BQ361" s="398"/>
      <c r="BR361" s="398"/>
      <c r="BS361" s="399"/>
      <c r="BT361" s="402"/>
      <c r="BU361" s="399"/>
      <c r="BV361" s="403"/>
      <c r="BW361" s="404"/>
      <c r="BX361" s="398"/>
      <c r="BY361" s="398"/>
      <c r="BZ361" s="398"/>
      <c r="CA361" s="399"/>
      <c r="CB361" s="405"/>
      <c r="CC361" s="406"/>
      <c r="CD361" s="406"/>
      <c r="CE361" s="398"/>
      <c r="CF361" s="406"/>
      <c r="CG361" s="406"/>
      <c r="CH361" s="406"/>
      <c r="CI361" s="406"/>
      <c r="CJ361" s="406"/>
      <c r="CK361" s="406"/>
      <c r="CL361" s="406"/>
      <c r="CM361" s="399"/>
    </row>
    <row r="362" spans="1:91" x14ac:dyDescent="0.25">
      <c r="A362" s="398"/>
      <c r="B362" s="399"/>
      <c r="C362" s="399"/>
      <c r="D362" s="398"/>
      <c r="E362" s="400"/>
      <c r="F362" s="401"/>
      <c r="G362" s="401"/>
      <c r="H362" s="401"/>
      <c r="I362" s="401"/>
      <c r="J362" s="398"/>
      <c r="K362" s="398"/>
      <c r="L362" s="398"/>
      <c r="Q362" s="398"/>
      <c r="R362" s="398"/>
      <c r="S362" s="398"/>
      <c r="T362" s="398"/>
      <c r="U362" s="398"/>
      <c r="V362" s="400"/>
      <c r="W362" s="400"/>
      <c r="X362" s="399"/>
      <c r="Y362" s="398"/>
      <c r="Z362" s="398"/>
      <c r="AA362" s="398"/>
      <c r="AB362" s="398"/>
      <c r="AC362" s="398"/>
      <c r="AD362" s="399"/>
      <c r="AE362" s="399"/>
      <c r="AF362" s="398"/>
      <c r="AG362" s="407"/>
      <c r="AH362" s="407"/>
      <c r="AI362" s="407"/>
      <c r="AJ362" s="407"/>
      <c r="AK362" s="407"/>
      <c r="AL362" s="398"/>
      <c r="AM362" s="400"/>
      <c r="AN362" s="399"/>
      <c r="AO362" s="399"/>
      <c r="AP362" s="398"/>
      <c r="AQ362" s="398"/>
      <c r="AR362" s="398"/>
      <c r="AS362" s="398"/>
      <c r="AT362" s="398"/>
      <c r="AU362" s="398"/>
      <c r="AV362" s="398"/>
      <c r="AW362" s="398"/>
      <c r="AX362" s="397"/>
      <c r="AY362" s="397"/>
      <c r="AZ362" s="399"/>
      <c r="BA362" s="398"/>
      <c r="BB362" s="398"/>
      <c r="BC362" s="398"/>
      <c r="BD362" s="398"/>
      <c r="BE362" s="398"/>
      <c r="BF362" s="398"/>
      <c r="BG362" s="399"/>
      <c r="BH362" s="399"/>
      <c r="BI362" s="398"/>
      <c r="BJ362" s="398"/>
      <c r="BK362" s="398"/>
      <c r="BL362" s="398"/>
      <c r="BM362" s="398"/>
      <c r="BN362" s="398"/>
      <c r="BO362" s="398"/>
      <c r="BP362" s="398"/>
      <c r="BQ362" s="398"/>
      <c r="BR362" s="398"/>
      <c r="BS362" s="399"/>
      <c r="BT362" s="402"/>
      <c r="BU362" s="399"/>
      <c r="BV362" s="403"/>
      <c r="BW362" s="404"/>
      <c r="BX362" s="398"/>
      <c r="BY362" s="398"/>
      <c r="BZ362" s="398"/>
      <c r="CA362" s="399"/>
      <c r="CB362" s="405"/>
      <c r="CC362" s="406"/>
      <c r="CD362" s="406"/>
      <c r="CE362" s="398"/>
      <c r="CF362" s="406"/>
      <c r="CG362" s="406"/>
      <c r="CH362" s="406"/>
      <c r="CI362" s="406"/>
      <c r="CJ362" s="406"/>
      <c r="CK362" s="406"/>
      <c r="CL362" s="406"/>
      <c r="CM362" s="399"/>
    </row>
    <row r="363" spans="1:91" x14ac:dyDescent="0.25">
      <c r="A363" s="398"/>
      <c r="B363" s="399"/>
      <c r="C363" s="399"/>
      <c r="D363" s="398"/>
      <c r="E363" s="400"/>
      <c r="F363" s="401"/>
      <c r="G363" s="401"/>
      <c r="H363" s="401"/>
      <c r="I363" s="401"/>
      <c r="J363" s="398"/>
      <c r="K363" s="398"/>
      <c r="L363" s="398"/>
      <c r="Q363" s="398"/>
      <c r="R363" s="398"/>
      <c r="S363" s="398"/>
      <c r="T363" s="398"/>
      <c r="U363" s="398"/>
      <c r="V363" s="400"/>
      <c r="W363" s="400"/>
      <c r="X363" s="399"/>
      <c r="Y363" s="398"/>
      <c r="Z363" s="398"/>
      <c r="AA363" s="398"/>
      <c r="AB363" s="398"/>
      <c r="AC363" s="398"/>
      <c r="AD363" s="399"/>
      <c r="AE363" s="399"/>
      <c r="AF363" s="398"/>
      <c r="AG363" s="407"/>
      <c r="AH363" s="407"/>
      <c r="AI363" s="407"/>
      <c r="AJ363" s="407"/>
      <c r="AK363" s="407"/>
      <c r="AL363" s="398"/>
      <c r="AM363" s="400"/>
      <c r="AN363" s="399"/>
      <c r="AO363" s="399"/>
      <c r="AP363" s="398"/>
      <c r="AQ363" s="398"/>
      <c r="AR363" s="398"/>
      <c r="AS363" s="398"/>
      <c r="AT363" s="398"/>
      <c r="AU363" s="398"/>
      <c r="AV363" s="398"/>
      <c r="AW363" s="398"/>
      <c r="AX363" s="397"/>
      <c r="AY363" s="397"/>
      <c r="AZ363" s="399"/>
      <c r="BA363" s="398"/>
      <c r="BB363" s="398"/>
      <c r="BC363" s="398"/>
      <c r="BD363" s="398"/>
      <c r="BE363" s="398"/>
      <c r="BF363" s="398"/>
      <c r="BG363" s="399"/>
      <c r="BH363" s="399"/>
      <c r="BI363" s="398"/>
      <c r="BJ363" s="398"/>
      <c r="BK363" s="398"/>
      <c r="BL363" s="398"/>
      <c r="BM363" s="398"/>
      <c r="BN363" s="398"/>
      <c r="BO363" s="398"/>
      <c r="BP363" s="398"/>
      <c r="BQ363" s="398"/>
      <c r="BR363" s="398"/>
      <c r="BS363" s="399"/>
      <c r="BT363" s="402"/>
      <c r="BU363" s="399"/>
      <c r="BV363" s="403"/>
      <c r="BW363" s="404"/>
      <c r="BX363" s="398"/>
      <c r="BY363" s="398"/>
      <c r="BZ363" s="398"/>
      <c r="CA363" s="399"/>
      <c r="CB363" s="405"/>
      <c r="CC363" s="406"/>
      <c r="CD363" s="406"/>
      <c r="CE363" s="398"/>
      <c r="CF363" s="406"/>
      <c r="CG363" s="406"/>
      <c r="CH363" s="406"/>
      <c r="CI363" s="406"/>
      <c r="CJ363" s="406"/>
      <c r="CK363" s="406"/>
      <c r="CL363" s="406"/>
      <c r="CM363" s="399"/>
    </row>
    <row r="364" spans="1:91" x14ac:dyDescent="0.25">
      <c r="A364" s="398"/>
      <c r="B364" s="399"/>
      <c r="C364" s="399"/>
      <c r="D364" s="398"/>
      <c r="E364" s="400"/>
      <c r="F364" s="401"/>
      <c r="G364" s="401"/>
      <c r="H364" s="401"/>
      <c r="I364" s="401"/>
      <c r="J364" s="398"/>
      <c r="K364" s="398"/>
      <c r="L364" s="398"/>
      <c r="Q364" s="398"/>
      <c r="R364" s="398"/>
      <c r="S364" s="398"/>
      <c r="T364" s="398"/>
      <c r="U364" s="398"/>
      <c r="V364" s="400"/>
      <c r="W364" s="400"/>
      <c r="X364" s="399"/>
      <c r="Y364" s="398"/>
      <c r="Z364" s="398"/>
      <c r="AA364" s="398"/>
      <c r="AB364" s="398"/>
      <c r="AC364" s="398"/>
      <c r="AD364" s="399"/>
      <c r="AE364" s="399"/>
      <c r="AF364" s="398"/>
      <c r="AG364" s="407"/>
      <c r="AH364" s="407"/>
      <c r="AI364" s="407"/>
      <c r="AJ364" s="407"/>
      <c r="AK364" s="407"/>
      <c r="AL364" s="398"/>
      <c r="AM364" s="400"/>
      <c r="AN364" s="399"/>
      <c r="AO364" s="399"/>
      <c r="AP364" s="398"/>
      <c r="AQ364" s="398"/>
      <c r="AR364" s="398"/>
      <c r="AS364" s="398"/>
      <c r="AT364" s="398"/>
      <c r="AU364" s="398"/>
      <c r="AV364" s="398"/>
      <c r="AW364" s="398"/>
      <c r="AX364" s="397"/>
      <c r="AY364" s="397"/>
      <c r="AZ364" s="399"/>
      <c r="BA364" s="398"/>
      <c r="BB364" s="398"/>
      <c r="BC364" s="398"/>
      <c r="BD364" s="398"/>
      <c r="BE364" s="398"/>
      <c r="BF364" s="398"/>
      <c r="BG364" s="399"/>
      <c r="BH364" s="399"/>
      <c r="BI364" s="398"/>
      <c r="BJ364" s="398"/>
      <c r="BK364" s="398"/>
      <c r="BL364" s="398"/>
      <c r="BM364" s="398"/>
      <c r="BN364" s="398"/>
      <c r="BO364" s="398"/>
      <c r="BP364" s="398"/>
      <c r="BQ364" s="398"/>
      <c r="BR364" s="398"/>
      <c r="BS364" s="399"/>
      <c r="BT364" s="402"/>
      <c r="BU364" s="399"/>
      <c r="BV364" s="403"/>
      <c r="BW364" s="404"/>
      <c r="BX364" s="398"/>
      <c r="BY364" s="398"/>
      <c r="BZ364" s="398"/>
      <c r="CA364" s="399"/>
      <c r="CB364" s="405"/>
      <c r="CC364" s="406"/>
      <c r="CD364" s="406"/>
      <c r="CE364" s="398"/>
      <c r="CF364" s="406"/>
      <c r="CG364" s="406"/>
      <c r="CH364" s="406"/>
      <c r="CI364" s="406"/>
      <c r="CJ364" s="406"/>
      <c r="CK364" s="406"/>
      <c r="CL364" s="406"/>
      <c r="CM364" s="399"/>
    </row>
    <row r="365" spans="1:91" x14ac:dyDescent="0.25">
      <c r="A365" s="398"/>
      <c r="B365" s="399"/>
      <c r="C365" s="399"/>
      <c r="D365" s="398"/>
      <c r="E365" s="400"/>
      <c r="F365" s="401"/>
      <c r="G365" s="401"/>
      <c r="H365" s="401"/>
      <c r="I365" s="401"/>
      <c r="J365" s="398"/>
      <c r="K365" s="398"/>
      <c r="L365" s="398"/>
      <c r="Q365" s="398"/>
      <c r="R365" s="398"/>
      <c r="S365" s="398"/>
      <c r="T365" s="398"/>
      <c r="U365" s="398"/>
      <c r="V365" s="400"/>
      <c r="W365" s="400"/>
      <c r="X365" s="399"/>
      <c r="Y365" s="398"/>
      <c r="Z365" s="398"/>
      <c r="AA365" s="398"/>
      <c r="AB365" s="398"/>
      <c r="AC365" s="398"/>
      <c r="AD365" s="399"/>
      <c r="AE365" s="399"/>
      <c r="AF365" s="398"/>
      <c r="AG365" s="407"/>
      <c r="AH365" s="407"/>
      <c r="AI365" s="407"/>
      <c r="AJ365" s="407"/>
      <c r="AK365" s="407"/>
      <c r="AL365" s="398"/>
      <c r="AM365" s="400"/>
      <c r="AN365" s="399"/>
      <c r="AO365" s="399"/>
      <c r="AP365" s="398"/>
      <c r="AQ365" s="398"/>
      <c r="AR365" s="398"/>
      <c r="AS365" s="398"/>
      <c r="AT365" s="398"/>
      <c r="AU365" s="398"/>
      <c r="AV365" s="398"/>
      <c r="AW365" s="398"/>
      <c r="AX365" s="397"/>
      <c r="AY365" s="397"/>
      <c r="AZ365" s="399"/>
      <c r="BA365" s="398"/>
      <c r="BB365" s="398"/>
      <c r="BC365" s="398"/>
      <c r="BD365" s="398"/>
      <c r="BE365" s="398"/>
      <c r="BF365" s="398"/>
      <c r="BG365" s="399"/>
      <c r="BH365" s="399"/>
      <c r="BI365" s="398"/>
      <c r="BJ365" s="398"/>
      <c r="BK365" s="398"/>
      <c r="BL365" s="398"/>
      <c r="BM365" s="398"/>
      <c r="BN365" s="398"/>
      <c r="BO365" s="398"/>
      <c r="BP365" s="398"/>
      <c r="BQ365" s="398"/>
      <c r="BR365" s="398"/>
      <c r="BS365" s="399"/>
      <c r="BT365" s="402"/>
      <c r="BU365" s="399"/>
      <c r="BV365" s="403"/>
      <c r="BW365" s="404"/>
      <c r="BX365" s="398"/>
      <c r="BY365" s="398"/>
      <c r="BZ365" s="398"/>
      <c r="CA365" s="399"/>
      <c r="CB365" s="405"/>
      <c r="CC365" s="406"/>
      <c r="CD365" s="406"/>
      <c r="CE365" s="398"/>
      <c r="CF365" s="406"/>
      <c r="CG365" s="406"/>
      <c r="CH365" s="406"/>
      <c r="CI365" s="406"/>
      <c r="CJ365" s="406"/>
      <c r="CK365" s="406"/>
      <c r="CL365" s="406"/>
      <c r="CM365" s="399"/>
    </row>
    <row r="366" spans="1:91" x14ac:dyDescent="0.25">
      <c r="A366" s="398"/>
      <c r="B366" s="399"/>
      <c r="C366" s="399"/>
      <c r="D366" s="398"/>
      <c r="E366" s="400"/>
      <c r="F366" s="401"/>
      <c r="G366" s="401"/>
      <c r="H366" s="401"/>
      <c r="I366" s="401"/>
      <c r="J366" s="398"/>
      <c r="K366" s="398"/>
      <c r="L366" s="398"/>
      <c r="Q366" s="398"/>
      <c r="R366" s="398"/>
      <c r="S366" s="398"/>
      <c r="T366" s="398"/>
      <c r="U366" s="398"/>
      <c r="V366" s="400"/>
      <c r="W366" s="400"/>
      <c r="X366" s="399"/>
      <c r="Y366" s="398"/>
      <c r="Z366" s="398"/>
      <c r="AA366" s="398"/>
      <c r="AB366" s="398"/>
      <c r="AC366" s="398"/>
      <c r="AD366" s="399"/>
      <c r="AE366" s="399"/>
      <c r="AF366" s="398"/>
      <c r="AG366" s="407"/>
      <c r="AH366" s="407"/>
      <c r="AI366" s="407"/>
      <c r="AJ366" s="407"/>
      <c r="AK366" s="407"/>
      <c r="AL366" s="398"/>
      <c r="AM366" s="400"/>
      <c r="AN366" s="399"/>
      <c r="AO366" s="399"/>
      <c r="AP366" s="398"/>
      <c r="AQ366" s="398"/>
      <c r="AR366" s="398"/>
      <c r="AS366" s="398"/>
      <c r="AT366" s="398"/>
      <c r="AU366" s="398"/>
      <c r="AV366" s="398"/>
      <c r="AW366" s="398"/>
      <c r="AX366" s="397"/>
      <c r="AY366" s="397"/>
      <c r="AZ366" s="399"/>
      <c r="BA366" s="398"/>
      <c r="BB366" s="398"/>
      <c r="BC366" s="398"/>
      <c r="BD366" s="398"/>
      <c r="BE366" s="398"/>
      <c r="BF366" s="398"/>
      <c r="BG366" s="399"/>
      <c r="BH366" s="399"/>
      <c r="BI366" s="398"/>
      <c r="BJ366" s="398"/>
      <c r="BK366" s="398"/>
      <c r="BL366" s="398"/>
      <c r="BM366" s="398"/>
      <c r="BN366" s="398"/>
      <c r="BO366" s="398"/>
      <c r="BP366" s="398"/>
      <c r="BQ366" s="398"/>
      <c r="BR366" s="398"/>
      <c r="BS366" s="399"/>
      <c r="BT366" s="402"/>
      <c r="BU366" s="399"/>
      <c r="BV366" s="403"/>
      <c r="BW366" s="404"/>
      <c r="BX366" s="398"/>
      <c r="BY366" s="398"/>
      <c r="BZ366" s="398"/>
      <c r="CA366" s="399"/>
      <c r="CB366" s="405"/>
      <c r="CC366" s="406"/>
      <c r="CD366" s="406"/>
      <c r="CE366" s="398"/>
      <c r="CF366" s="406"/>
      <c r="CG366" s="406"/>
      <c r="CH366" s="406"/>
      <c r="CI366" s="406"/>
      <c r="CJ366" s="406"/>
      <c r="CK366" s="406"/>
      <c r="CL366" s="406"/>
      <c r="CM366" s="399"/>
    </row>
    <row r="367" spans="1:91" x14ac:dyDescent="0.25">
      <c r="A367" s="398"/>
      <c r="B367" s="399"/>
      <c r="C367" s="399"/>
      <c r="D367" s="398"/>
      <c r="E367" s="400"/>
      <c r="F367" s="401"/>
      <c r="G367" s="401"/>
      <c r="H367" s="401"/>
      <c r="I367" s="401"/>
      <c r="J367" s="398"/>
      <c r="K367" s="398"/>
      <c r="L367" s="398"/>
      <c r="Q367" s="398"/>
      <c r="R367" s="398"/>
      <c r="S367" s="398"/>
      <c r="T367" s="398"/>
      <c r="U367" s="398"/>
      <c r="V367" s="400"/>
      <c r="W367" s="400"/>
      <c r="X367" s="399"/>
      <c r="Y367" s="398"/>
      <c r="Z367" s="398"/>
      <c r="AA367" s="398"/>
      <c r="AB367" s="398"/>
      <c r="AC367" s="398"/>
      <c r="AD367" s="399"/>
      <c r="AE367" s="399"/>
      <c r="AF367" s="398"/>
      <c r="AG367" s="407"/>
      <c r="AH367" s="407"/>
      <c r="AI367" s="407"/>
      <c r="AJ367" s="407"/>
      <c r="AK367" s="407"/>
      <c r="AL367" s="398"/>
      <c r="AM367" s="400"/>
      <c r="AN367" s="399"/>
      <c r="AO367" s="399"/>
      <c r="AP367" s="398"/>
      <c r="AQ367" s="398"/>
      <c r="AR367" s="398"/>
      <c r="AS367" s="398"/>
      <c r="AT367" s="398"/>
      <c r="AU367" s="398"/>
      <c r="AV367" s="398"/>
      <c r="AW367" s="398"/>
      <c r="AX367" s="397"/>
      <c r="AY367" s="397"/>
      <c r="AZ367" s="399"/>
      <c r="BA367" s="398"/>
      <c r="BB367" s="398"/>
      <c r="BC367" s="398"/>
      <c r="BD367" s="398"/>
      <c r="BE367" s="398"/>
      <c r="BF367" s="398"/>
      <c r="BG367" s="399"/>
      <c r="BH367" s="399"/>
      <c r="BI367" s="398"/>
      <c r="BJ367" s="398"/>
      <c r="BK367" s="398"/>
      <c r="BL367" s="398"/>
      <c r="BM367" s="398"/>
      <c r="BN367" s="398"/>
      <c r="BO367" s="398"/>
      <c r="BP367" s="398"/>
      <c r="BQ367" s="398"/>
      <c r="BR367" s="398"/>
      <c r="BS367" s="399"/>
      <c r="BT367" s="402"/>
      <c r="BU367" s="399"/>
      <c r="BV367" s="403"/>
      <c r="BW367" s="404"/>
      <c r="BX367" s="398"/>
      <c r="BY367" s="398"/>
      <c r="BZ367" s="398"/>
      <c r="CA367" s="399"/>
      <c r="CB367" s="405"/>
      <c r="CC367" s="406"/>
      <c r="CD367" s="406"/>
      <c r="CE367" s="398"/>
      <c r="CF367" s="406"/>
      <c r="CG367" s="406"/>
      <c r="CH367" s="406"/>
      <c r="CI367" s="406"/>
      <c r="CJ367" s="406"/>
      <c r="CK367" s="406"/>
      <c r="CL367" s="406"/>
      <c r="CM367" s="399"/>
    </row>
    <row r="368" spans="1:91" x14ac:dyDescent="0.25">
      <c r="A368" s="398"/>
      <c r="B368" s="399"/>
      <c r="C368" s="399"/>
      <c r="D368" s="398"/>
      <c r="E368" s="400"/>
      <c r="F368" s="401"/>
      <c r="G368" s="401"/>
      <c r="H368" s="401"/>
      <c r="I368" s="401"/>
      <c r="J368" s="398"/>
      <c r="K368" s="398"/>
      <c r="L368" s="398"/>
      <c r="Q368" s="398"/>
      <c r="R368" s="398"/>
      <c r="S368" s="398"/>
      <c r="T368" s="398"/>
      <c r="U368" s="398"/>
      <c r="V368" s="400"/>
      <c r="W368" s="400"/>
      <c r="X368" s="399"/>
      <c r="Y368" s="398"/>
      <c r="Z368" s="398"/>
      <c r="AA368" s="398"/>
      <c r="AB368" s="398"/>
      <c r="AC368" s="398"/>
      <c r="AD368" s="399"/>
      <c r="AE368" s="399"/>
      <c r="AF368" s="398"/>
      <c r="AG368" s="407"/>
      <c r="AH368" s="407"/>
      <c r="AI368" s="407"/>
      <c r="AJ368" s="407"/>
      <c r="AK368" s="407"/>
      <c r="AL368" s="398"/>
      <c r="AM368" s="400"/>
      <c r="AN368" s="399"/>
      <c r="AO368" s="399"/>
      <c r="AP368" s="398"/>
      <c r="AQ368" s="398"/>
      <c r="AR368" s="398"/>
      <c r="AS368" s="398"/>
      <c r="AT368" s="398"/>
      <c r="AU368" s="398"/>
      <c r="AV368" s="398"/>
      <c r="AW368" s="398"/>
      <c r="AX368" s="397"/>
      <c r="AY368" s="397"/>
      <c r="AZ368" s="399"/>
      <c r="BA368" s="398"/>
      <c r="BB368" s="398"/>
      <c r="BC368" s="398"/>
      <c r="BD368" s="398"/>
      <c r="BE368" s="398"/>
      <c r="BF368" s="398"/>
      <c r="BG368" s="399"/>
      <c r="BH368" s="399"/>
      <c r="BI368" s="398"/>
      <c r="BJ368" s="398"/>
      <c r="BK368" s="398"/>
      <c r="BL368" s="398"/>
      <c r="BM368" s="398"/>
      <c r="BN368" s="398"/>
      <c r="BO368" s="398"/>
      <c r="BP368" s="398"/>
      <c r="BQ368" s="398"/>
      <c r="BR368" s="398"/>
      <c r="BS368" s="399"/>
      <c r="BT368" s="402"/>
      <c r="BU368" s="399"/>
      <c r="BV368" s="403"/>
      <c r="BW368" s="404"/>
      <c r="BX368" s="398"/>
      <c r="BY368" s="398"/>
      <c r="BZ368" s="398"/>
      <c r="CA368" s="399"/>
      <c r="CB368" s="405"/>
      <c r="CC368" s="406"/>
      <c r="CD368" s="406"/>
      <c r="CE368" s="398"/>
      <c r="CF368" s="406"/>
      <c r="CG368" s="406"/>
      <c r="CH368" s="406"/>
      <c r="CI368" s="406"/>
      <c r="CJ368" s="406"/>
      <c r="CK368" s="406"/>
      <c r="CL368" s="406"/>
      <c r="CM368" s="399"/>
    </row>
    <row r="369" spans="1:91" x14ac:dyDescent="0.25">
      <c r="A369" s="398"/>
      <c r="B369" s="399"/>
      <c r="C369" s="399"/>
      <c r="D369" s="398"/>
      <c r="E369" s="400"/>
      <c r="F369" s="401"/>
      <c r="G369" s="401"/>
      <c r="H369" s="401"/>
      <c r="I369" s="401"/>
      <c r="J369" s="398"/>
      <c r="K369" s="398"/>
      <c r="L369" s="398"/>
      <c r="Q369" s="398"/>
      <c r="R369" s="398"/>
      <c r="S369" s="398"/>
      <c r="T369" s="398"/>
      <c r="U369" s="398"/>
      <c r="V369" s="400"/>
      <c r="W369" s="400"/>
      <c r="X369" s="399"/>
      <c r="Y369" s="398"/>
      <c r="Z369" s="398"/>
      <c r="AA369" s="398"/>
      <c r="AB369" s="398"/>
      <c r="AC369" s="398"/>
      <c r="AD369" s="399"/>
      <c r="AE369" s="399"/>
      <c r="AF369" s="398"/>
      <c r="AG369" s="407"/>
      <c r="AH369" s="407"/>
      <c r="AI369" s="407"/>
      <c r="AJ369" s="407"/>
      <c r="AK369" s="407"/>
      <c r="AL369" s="398"/>
      <c r="AM369" s="400"/>
      <c r="AN369" s="399"/>
      <c r="AO369" s="399"/>
      <c r="AP369" s="398"/>
      <c r="AQ369" s="398"/>
      <c r="AR369" s="398"/>
      <c r="AS369" s="398"/>
      <c r="AT369" s="398"/>
      <c r="AU369" s="398"/>
      <c r="AV369" s="398"/>
      <c r="AW369" s="398"/>
      <c r="AX369" s="397"/>
      <c r="AY369" s="397"/>
      <c r="AZ369" s="399"/>
      <c r="BA369" s="398"/>
      <c r="BB369" s="398"/>
      <c r="BC369" s="398"/>
      <c r="BD369" s="398"/>
      <c r="BE369" s="398"/>
      <c r="BF369" s="398"/>
      <c r="BG369" s="399"/>
      <c r="BH369" s="399"/>
      <c r="BI369" s="398"/>
      <c r="BJ369" s="398"/>
      <c r="BK369" s="398"/>
      <c r="BL369" s="398"/>
      <c r="BM369" s="398"/>
      <c r="BN369" s="398"/>
      <c r="BO369" s="398"/>
      <c r="BP369" s="398"/>
      <c r="BQ369" s="398"/>
      <c r="BR369" s="398"/>
      <c r="BS369" s="399"/>
      <c r="BT369" s="402"/>
      <c r="BU369" s="399"/>
      <c r="BV369" s="403"/>
      <c r="BW369" s="404"/>
      <c r="BX369" s="398"/>
      <c r="BY369" s="398"/>
      <c r="BZ369" s="398"/>
      <c r="CA369" s="399"/>
      <c r="CB369" s="405"/>
      <c r="CC369" s="406"/>
      <c r="CD369" s="406"/>
      <c r="CE369" s="398"/>
      <c r="CF369" s="406"/>
      <c r="CG369" s="406"/>
      <c r="CH369" s="406"/>
      <c r="CI369" s="406"/>
      <c r="CJ369" s="406"/>
      <c r="CK369" s="406"/>
      <c r="CL369" s="406"/>
      <c r="CM369" s="399"/>
    </row>
    <row r="370" spans="1:91" x14ac:dyDescent="0.25">
      <c r="A370" s="398"/>
      <c r="B370" s="399"/>
      <c r="C370" s="399"/>
      <c r="D370" s="398"/>
      <c r="E370" s="400"/>
      <c r="F370" s="401"/>
      <c r="G370" s="401"/>
      <c r="H370" s="401"/>
      <c r="I370" s="401"/>
      <c r="J370" s="398"/>
      <c r="K370" s="398"/>
      <c r="L370" s="398"/>
      <c r="Q370" s="398"/>
      <c r="R370" s="398"/>
      <c r="S370" s="398"/>
      <c r="T370" s="398"/>
      <c r="U370" s="398"/>
      <c r="V370" s="400"/>
      <c r="W370" s="400"/>
      <c r="X370" s="399"/>
      <c r="Y370" s="398"/>
      <c r="Z370" s="398"/>
      <c r="AA370" s="398"/>
      <c r="AB370" s="398"/>
      <c r="AC370" s="398"/>
      <c r="AD370" s="399"/>
      <c r="AE370" s="399"/>
      <c r="AF370" s="398"/>
      <c r="AG370" s="407"/>
      <c r="AH370" s="407"/>
      <c r="AI370" s="407"/>
      <c r="AJ370" s="407"/>
      <c r="AK370" s="407"/>
      <c r="AL370" s="398"/>
      <c r="AM370" s="400"/>
      <c r="AN370" s="399"/>
      <c r="AO370" s="399"/>
      <c r="AP370" s="398"/>
      <c r="AQ370" s="398"/>
      <c r="AR370" s="398"/>
      <c r="AS370" s="398"/>
      <c r="AT370" s="398"/>
      <c r="AU370" s="398"/>
      <c r="AV370" s="398"/>
      <c r="AW370" s="398"/>
      <c r="AX370" s="397"/>
      <c r="AY370" s="397"/>
      <c r="AZ370" s="399"/>
      <c r="BA370" s="398"/>
      <c r="BB370" s="398"/>
      <c r="BC370" s="398"/>
      <c r="BD370" s="398"/>
      <c r="BE370" s="398"/>
      <c r="BF370" s="398"/>
      <c r="BG370" s="399"/>
      <c r="BH370" s="399"/>
      <c r="BI370" s="398"/>
      <c r="BJ370" s="398"/>
      <c r="BK370" s="398"/>
      <c r="BL370" s="398"/>
      <c r="BM370" s="398"/>
      <c r="BN370" s="398"/>
      <c r="BO370" s="398"/>
      <c r="BP370" s="398"/>
      <c r="BQ370" s="398"/>
      <c r="BR370" s="398"/>
      <c r="BS370" s="399"/>
      <c r="BT370" s="402"/>
      <c r="BU370" s="399"/>
      <c r="BV370" s="403"/>
      <c r="BW370" s="404"/>
      <c r="BX370" s="398"/>
      <c r="BY370" s="398"/>
      <c r="BZ370" s="398"/>
      <c r="CA370" s="399"/>
      <c r="CB370" s="405"/>
      <c r="CC370" s="406"/>
      <c r="CD370" s="406"/>
      <c r="CE370" s="398"/>
      <c r="CF370" s="406"/>
      <c r="CG370" s="406"/>
      <c r="CH370" s="406"/>
      <c r="CI370" s="406"/>
      <c r="CJ370" s="406"/>
      <c r="CK370" s="406"/>
      <c r="CL370" s="406"/>
      <c r="CM370" s="399"/>
    </row>
    <row r="371" spans="1:91" x14ac:dyDescent="0.25">
      <c r="A371" s="398"/>
      <c r="B371" s="399"/>
      <c r="C371" s="399"/>
      <c r="D371" s="398"/>
      <c r="E371" s="400"/>
      <c r="F371" s="401"/>
      <c r="G371" s="401"/>
      <c r="H371" s="401"/>
      <c r="I371" s="401"/>
      <c r="J371" s="398"/>
      <c r="K371" s="398"/>
      <c r="L371" s="398"/>
      <c r="Q371" s="398"/>
      <c r="R371" s="398"/>
      <c r="S371" s="398"/>
      <c r="T371" s="398"/>
      <c r="U371" s="398"/>
      <c r="V371" s="400"/>
      <c r="W371" s="400"/>
      <c r="X371" s="399"/>
      <c r="Y371" s="398"/>
      <c r="Z371" s="398"/>
      <c r="AA371" s="398"/>
      <c r="AB371" s="398"/>
      <c r="AC371" s="398"/>
      <c r="AD371" s="399"/>
      <c r="AE371" s="399"/>
      <c r="AF371" s="398"/>
      <c r="AG371" s="407"/>
      <c r="AH371" s="407"/>
      <c r="AI371" s="407"/>
      <c r="AJ371" s="407"/>
      <c r="AK371" s="407"/>
      <c r="AL371" s="398"/>
      <c r="AM371" s="400"/>
      <c r="AN371" s="399"/>
      <c r="AO371" s="399"/>
      <c r="AP371" s="398"/>
      <c r="AQ371" s="398"/>
      <c r="AR371" s="398"/>
      <c r="AS371" s="398"/>
      <c r="AT371" s="398"/>
      <c r="AU371" s="398"/>
      <c r="AV371" s="398"/>
      <c r="AW371" s="398"/>
      <c r="AX371" s="397"/>
      <c r="AY371" s="397"/>
      <c r="AZ371" s="399"/>
      <c r="BA371" s="398"/>
      <c r="BB371" s="398"/>
      <c r="BC371" s="398"/>
      <c r="BD371" s="398"/>
      <c r="BE371" s="398"/>
      <c r="BF371" s="398"/>
      <c r="BG371" s="399"/>
      <c r="BH371" s="399"/>
      <c r="BI371" s="398"/>
      <c r="BJ371" s="398"/>
      <c r="BK371" s="398"/>
      <c r="BL371" s="398"/>
      <c r="BM371" s="398"/>
      <c r="BN371" s="398"/>
      <c r="BO371" s="398"/>
      <c r="BP371" s="398"/>
      <c r="BQ371" s="398"/>
      <c r="BR371" s="398"/>
      <c r="BS371" s="399"/>
      <c r="BT371" s="402"/>
      <c r="BU371" s="399"/>
      <c r="BV371" s="403"/>
      <c r="BW371" s="404"/>
      <c r="BX371" s="398"/>
      <c r="BY371" s="398"/>
      <c r="BZ371" s="398"/>
      <c r="CA371" s="399"/>
      <c r="CB371" s="405"/>
      <c r="CC371" s="406"/>
      <c r="CD371" s="406"/>
      <c r="CE371" s="398"/>
      <c r="CF371" s="406"/>
      <c r="CG371" s="406"/>
      <c r="CH371" s="406"/>
      <c r="CI371" s="406"/>
      <c r="CJ371" s="406"/>
      <c r="CK371" s="406"/>
      <c r="CL371" s="406"/>
      <c r="CM371" s="399"/>
    </row>
    <row r="372" spans="1:91" x14ac:dyDescent="0.25">
      <c r="A372" s="398"/>
      <c r="B372" s="399"/>
      <c r="C372" s="399"/>
      <c r="D372" s="398"/>
      <c r="E372" s="400"/>
      <c r="F372" s="401"/>
      <c r="G372" s="401"/>
      <c r="H372" s="401"/>
      <c r="I372" s="401"/>
      <c r="J372" s="398"/>
      <c r="K372" s="398"/>
      <c r="L372" s="398"/>
      <c r="Q372" s="398"/>
      <c r="R372" s="398"/>
      <c r="S372" s="398"/>
      <c r="T372" s="398"/>
      <c r="U372" s="398"/>
      <c r="V372" s="400"/>
      <c r="W372" s="400"/>
      <c r="X372" s="399"/>
      <c r="Y372" s="398"/>
      <c r="Z372" s="398"/>
      <c r="AA372" s="398"/>
      <c r="AB372" s="398"/>
      <c r="AC372" s="398"/>
      <c r="AD372" s="399"/>
      <c r="AE372" s="399"/>
      <c r="AF372" s="398"/>
      <c r="AG372" s="407"/>
      <c r="AH372" s="407"/>
      <c r="AI372" s="407"/>
      <c r="AJ372" s="407"/>
      <c r="AK372" s="407"/>
      <c r="AL372" s="398"/>
      <c r="AM372" s="400"/>
      <c r="AN372" s="399"/>
      <c r="AO372" s="399"/>
      <c r="AP372" s="398"/>
      <c r="AQ372" s="398"/>
      <c r="AR372" s="398"/>
      <c r="AS372" s="398"/>
      <c r="AT372" s="398"/>
      <c r="AU372" s="398"/>
      <c r="AV372" s="398"/>
      <c r="AW372" s="398"/>
      <c r="AX372" s="397"/>
      <c r="AY372" s="397"/>
      <c r="AZ372" s="399"/>
      <c r="BA372" s="398"/>
      <c r="BB372" s="398"/>
      <c r="BC372" s="398"/>
      <c r="BD372" s="398"/>
      <c r="BE372" s="398"/>
      <c r="BF372" s="398"/>
      <c r="BG372" s="399"/>
      <c r="BH372" s="399"/>
      <c r="BI372" s="398"/>
      <c r="BJ372" s="398"/>
      <c r="BK372" s="398"/>
      <c r="BL372" s="398"/>
      <c r="BM372" s="398"/>
      <c r="BN372" s="398"/>
      <c r="BO372" s="398"/>
      <c r="BP372" s="398"/>
      <c r="BQ372" s="398"/>
      <c r="BR372" s="398"/>
      <c r="BS372" s="399"/>
      <c r="BT372" s="402"/>
      <c r="BU372" s="399"/>
      <c r="BV372" s="403"/>
      <c r="BW372" s="404"/>
      <c r="BX372" s="398"/>
      <c r="BY372" s="398"/>
      <c r="BZ372" s="398"/>
      <c r="CA372" s="399"/>
      <c r="CB372" s="405"/>
      <c r="CC372" s="406"/>
      <c r="CD372" s="406"/>
      <c r="CE372" s="398"/>
      <c r="CF372" s="406"/>
      <c r="CG372" s="406"/>
      <c r="CH372" s="406"/>
      <c r="CI372" s="406"/>
      <c r="CJ372" s="406"/>
      <c r="CK372" s="406"/>
      <c r="CL372" s="406"/>
      <c r="CM372" s="399"/>
    </row>
    <row r="373" spans="1:91" x14ac:dyDescent="0.25">
      <c r="A373" s="398"/>
      <c r="B373" s="399"/>
      <c r="C373" s="399"/>
      <c r="D373" s="398"/>
      <c r="E373" s="400"/>
      <c r="F373" s="401"/>
      <c r="G373" s="401"/>
      <c r="H373" s="401"/>
      <c r="I373" s="401"/>
      <c r="J373" s="398"/>
      <c r="K373" s="398"/>
      <c r="L373" s="398"/>
      <c r="Q373" s="398"/>
      <c r="R373" s="398"/>
      <c r="S373" s="398"/>
      <c r="T373" s="398"/>
      <c r="U373" s="398"/>
      <c r="V373" s="400"/>
      <c r="W373" s="400"/>
      <c r="X373" s="399"/>
      <c r="Y373" s="398"/>
      <c r="Z373" s="398"/>
      <c r="AA373" s="398"/>
      <c r="AB373" s="398"/>
      <c r="AC373" s="398"/>
      <c r="AD373" s="399"/>
      <c r="AE373" s="399"/>
      <c r="AF373" s="398"/>
      <c r="AG373" s="407"/>
      <c r="AH373" s="407"/>
      <c r="AI373" s="407"/>
      <c r="AJ373" s="407"/>
      <c r="AK373" s="407"/>
      <c r="AL373" s="398"/>
      <c r="AM373" s="400"/>
      <c r="AN373" s="399"/>
      <c r="AO373" s="399"/>
      <c r="AP373" s="398"/>
      <c r="AQ373" s="398"/>
      <c r="AR373" s="398"/>
      <c r="AS373" s="398"/>
      <c r="AT373" s="398"/>
      <c r="AU373" s="398"/>
      <c r="AV373" s="398"/>
      <c r="AW373" s="398"/>
      <c r="AX373" s="397"/>
      <c r="AY373" s="397"/>
      <c r="AZ373" s="399"/>
      <c r="BA373" s="398"/>
      <c r="BB373" s="398"/>
      <c r="BC373" s="398"/>
      <c r="BD373" s="398"/>
      <c r="BE373" s="398"/>
      <c r="BF373" s="398"/>
      <c r="BG373" s="399"/>
      <c r="BH373" s="399"/>
      <c r="BI373" s="398"/>
      <c r="BJ373" s="398"/>
      <c r="BK373" s="398"/>
      <c r="BL373" s="398"/>
      <c r="BM373" s="398"/>
      <c r="BN373" s="398"/>
      <c r="BO373" s="398"/>
      <c r="BP373" s="398"/>
      <c r="BQ373" s="398"/>
      <c r="BR373" s="398"/>
      <c r="BS373" s="399"/>
      <c r="BT373" s="402"/>
      <c r="BU373" s="399"/>
      <c r="BV373" s="403"/>
      <c r="BW373" s="404"/>
      <c r="BX373" s="398"/>
      <c r="BY373" s="398"/>
      <c r="BZ373" s="398"/>
      <c r="CA373" s="399"/>
      <c r="CB373" s="405"/>
      <c r="CC373" s="406"/>
      <c r="CD373" s="406"/>
      <c r="CE373" s="398"/>
      <c r="CF373" s="406"/>
      <c r="CG373" s="406"/>
      <c r="CH373" s="406"/>
      <c r="CI373" s="406"/>
      <c r="CJ373" s="406"/>
      <c r="CK373" s="406"/>
      <c r="CL373" s="406"/>
      <c r="CM373" s="399"/>
    </row>
    <row r="374" spans="1:91" x14ac:dyDescent="0.25">
      <c r="A374" s="398"/>
      <c r="B374" s="399"/>
      <c r="C374" s="399"/>
      <c r="D374" s="398"/>
      <c r="E374" s="400"/>
      <c r="F374" s="401"/>
      <c r="G374" s="401"/>
      <c r="H374" s="401"/>
      <c r="I374" s="401"/>
      <c r="J374" s="398"/>
      <c r="K374" s="398"/>
      <c r="L374" s="398"/>
      <c r="Q374" s="398"/>
      <c r="R374" s="398"/>
      <c r="S374" s="398"/>
      <c r="T374" s="398"/>
      <c r="U374" s="398"/>
      <c r="V374" s="400"/>
      <c r="W374" s="400"/>
      <c r="X374" s="399"/>
      <c r="Y374" s="398"/>
      <c r="Z374" s="398"/>
      <c r="AA374" s="398"/>
      <c r="AB374" s="398"/>
      <c r="AC374" s="398"/>
      <c r="AD374" s="399"/>
      <c r="AE374" s="399"/>
      <c r="AF374" s="398"/>
      <c r="AG374" s="407"/>
      <c r="AH374" s="407"/>
      <c r="AI374" s="407"/>
      <c r="AJ374" s="407"/>
      <c r="AK374" s="407"/>
      <c r="AL374" s="398"/>
      <c r="AM374" s="400"/>
      <c r="AN374" s="399"/>
      <c r="AO374" s="399"/>
      <c r="AP374" s="398"/>
      <c r="AQ374" s="398"/>
      <c r="AR374" s="398"/>
      <c r="AS374" s="398"/>
      <c r="AT374" s="398"/>
      <c r="AU374" s="398"/>
      <c r="AV374" s="398"/>
      <c r="AW374" s="398"/>
      <c r="AX374" s="397"/>
      <c r="AY374" s="397"/>
      <c r="AZ374" s="399"/>
      <c r="BA374" s="398"/>
      <c r="BB374" s="398"/>
      <c r="BC374" s="398"/>
      <c r="BD374" s="398"/>
      <c r="BE374" s="398"/>
      <c r="BF374" s="398"/>
      <c r="BG374" s="399"/>
      <c r="BH374" s="399"/>
      <c r="BI374" s="398"/>
      <c r="BJ374" s="398"/>
      <c r="BK374" s="398"/>
      <c r="BL374" s="398"/>
      <c r="BM374" s="398"/>
      <c r="BN374" s="398"/>
      <c r="BO374" s="398"/>
      <c r="BP374" s="398"/>
      <c r="BQ374" s="398"/>
      <c r="BR374" s="398"/>
      <c r="BS374" s="399"/>
      <c r="BT374" s="402"/>
      <c r="BU374" s="399"/>
      <c r="BV374" s="403"/>
      <c r="BW374" s="404"/>
      <c r="BX374" s="398"/>
      <c r="BY374" s="398"/>
      <c r="BZ374" s="398"/>
      <c r="CA374" s="399"/>
      <c r="CB374" s="405"/>
      <c r="CC374" s="406"/>
      <c r="CD374" s="406"/>
      <c r="CE374" s="398"/>
      <c r="CF374" s="406"/>
      <c r="CG374" s="406"/>
      <c r="CH374" s="406"/>
      <c r="CI374" s="406"/>
      <c r="CJ374" s="406"/>
      <c r="CK374" s="406"/>
      <c r="CL374" s="406"/>
      <c r="CM374" s="399"/>
    </row>
    <row r="375" spans="1:91" x14ac:dyDescent="0.25">
      <c r="A375" s="398"/>
      <c r="B375" s="399"/>
      <c r="C375" s="399"/>
      <c r="D375" s="398"/>
      <c r="E375" s="400"/>
      <c r="F375" s="401"/>
      <c r="G375" s="401"/>
      <c r="H375" s="401"/>
      <c r="I375" s="401"/>
      <c r="J375" s="398"/>
      <c r="K375" s="398"/>
      <c r="L375" s="398"/>
      <c r="Q375" s="398"/>
      <c r="R375" s="398"/>
      <c r="S375" s="398"/>
      <c r="T375" s="398"/>
      <c r="U375" s="398"/>
      <c r="V375" s="400"/>
      <c r="W375" s="400"/>
      <c r="X375" s="399"/>
      <c r="Y375" s="398"/>
      <c r="Z375" s="398"/>
      <c r="AA375" s="398"/>
      <c r="AB375" s="398"/>
      <c r="AC375" s="398"/>
      <c r="AD375" s="399"/>
      <c r="AE375" s="399"/>
      <c r="AF375" s="398"/>
      <c r="AG375" s="407"/>
      <c r="AH375" s="407"/>
      <c r="AI375" s="407"/>
      <c r="AJ375" s="407"/>
      <c r="AK375" s="407"/>
      <c r="AL375" s="398"/>
      <c r="AM375" s="400"/>
      <c r="AN375" s="399"/>
      <c r="AO375" s="399"/>
      <c r="AP375" s="398"/>
      <c r="AQ375" s="398"/>
      <c r="AR375" s="398"/>
      <c r="AS375" s="398"/>
      <c r="AT375" s="398"/>
      <c r="AU375" s="398"/>
      <c r="AV375" s="398"/>
      <c r="AW375" s="398"/>
      <c r="AX375" s="397"/>
      <c r="AY375" s="397"/>
      <c r="AZ375" s="399"/>
      <c r="BA375" s="398"/>
      <c r="BB375" s="398"/>
      <c r="BC375" s="398"/>
      <c r="BD375" s="398"/>
      <c r="BE375" s="398"/>
      <c r="BF375" s="398"/>
      <c r="BG375" s="399"/>
      <c r="BH375" s="399"/>
      <c r="BI375" s="398"/>
      <c r="BJ375" s="398"/>
      <c r="BK375" s="398"/>
      <c r="BL375" s="398"/>
      <c r="BM375" s="398"/>
      <c r="BN375" s="398"/>
      <c r="BO375" s="398"/>
      <c r="BP375" s="398"/>
      <c r="BQ375" s="398"/>
      <c r="BR375" s="398"/>
      <c r="BS375" s="399"/>
      <c r="BT375" s="402"/>
      <c r="BU375" s="399"/>
      <c r="BV375" s="403"/>
      <c r="BW375" s="404"/>
      <c r="BX375" s="398"/>
      <c r="BY375" s="398"/>
      <c r="BZ375" s="398"/>
      <c r="CA375" s="399"/>
      <c r="CB375" s="405"/>
      <c r="CC375" s="406"/>
      <c r="CD375" s="406"/>
      <c r="CE375" s="398"/>
      <c r="CF375" s="406"/>
      <c r="CG375" s="406"/>
      <c r="CH375" s="406"/>
      <c r="CI375" s="406"/>
      <c r="CJ375" s="406"/>
      <c r="CK375" s="406"/>
      <c r="CL375" s="406"/>
      <c r="CM375" s="399"/>
    </row>
    <row r="376" spans="1:91" x14ac:dyDescent="0.25">
      <c r="A376" s="398"/>
      <c r="B376" s="399"/>
      <c r="C376" s="399"/>
      <c r="D376" s="398"/>
      <c r="E376" s="400"/>
      <c r="F376" s="401"/>
      <c r="G376" s="401"/>
      <c r="H376" s="401"/>
      <c r="I376" s="401"/>
      <c r="J376" s="398"/>
      <c r="K376" s="398"/>
      <c r="L376" s="398"/>
      <c r="Q376" s="398"/>
      <c r="R376" s="398"/>
      <c r="S376" s="398"/>
      <c r="T376" s="398"/>
      <c r="U376" s="398"/>
      <c r="V376" s="400"/>
      <c r="W376" s="400"/>
      <c r="X376" s="399"/>
      <c r="Y376" s="398"/>
      <c r="Z376" s="398"/>
      <c r="AA376" s="398"/>
      <c r="AB376" s="398"/>
      <c r="AC376" s="398"/>
      <c r="AD376" s="399"/>
      <c r="AE376" s="399"/>
      <c r="AF376" s="398"/>
      <c r="AG376" s="407"/>
      <c r="AH376" s="407"/>
      <c r="AI376" s="407"/>
      <c r="AJ376" s="407"/>
      <c r="AK376" s="407"/>
      <c r="AL376" s="398"/>
      <c r="AM376" s="400"/>
      <c r="AN376" s="399"/>
      <c r="AO376" s="399"/>
      <c r="AP376" s="398"/>
      <c r="AQ376" s="398"/>
      <c r="AR376" s="398"/>
      <c r="AS376" s="398"/>
      <c r="AT376" s="398"/>
      <c r="AU376" s="398"/>
      <c r="AV376" s="398"/>
      <c r="AW376" s="398"/>
      <c r="AX376" s="397"/>
      <c r="AY376" s="397"/>
      <c r="AZ376" s="399"/>
      <c r="BA376" s="398"/>
      <c r="BB376" s="398"/>
      <c r="BC376" s="398"/>
      <c r="BD376" s="398"/>
      <c r="BE376" s="398"/>
      <c r="BF376" s="398"/>
      <c r="BG376" s="399"/>
      <c r="BH376" s="399"/>
      <c r="BI376" s="398"/>
      <c r="BJ376" s="398"/>
      <c r="BK376" s="398"/>
      <c r="BL376" s="398"/>
      <c r="BM376" s="398"/>
      <c r="BN376" s="398"/>
      <c r="BO376" s="398"/>
      <c r="BP376" s="398"/>
      <c r="BQ376" s="398"/>
      <c r="BR376" s="398"/>
      <c r="BS376" s="399"/>
      <c r="BT376" s="402"/>
      <c r="BU376" s="399"/>
      <c r="BV376" s="403"/>
      <c r="BW376" s="404"/>
      <c r="BX376" s="398"/>
      <c r="BY376" s="398"/>
      <c r="BZ376" s="398"/>
      <c r="CA376" s="399"/>
      <c r="CB376" s="405"/>
      <c r="CC376" s="406"/>
      <c r="CD376" s="406"/>
      <c r="CE376" s="398"/>
      <c r="CF376" s="406"/>
      <c r="CG376" s="406"/>
      <c r="CH376" s="406"/>
      <c r="CI376" s="406"/>
      <c r="CJ376" s="406"/>
      <c r="CK376" s="406"/>
      <c r="CL376" s="406"/>
      <c r="CM376" s="399"/>
    </row>
    <row r="377" spans="1:91" x14ac:dyDescent="0.25">
      <c r="A377" s="398"/>
      <c r="B377" s="399"/>
      <c r="C377" s="399"/>
      <c r="D377" s="398"/>
      <c r="E377" s="400"/>
      <c r="F377" s="401"/>
      <c r="G377" s="401"/>
      <c r="H377" s="401"/>
      <c r="I377" s="401"/>
      <c r="J377" s="398"/>
      <c r="K377" s="398"/>
      <c r="L377" s="398"/>
      <c r="Q377" s="398"/>
      <c r="R377" s="398"/>
      <c r="S377" s="398"/>
      <c r="T377" s="398"/>
      <c r="U377" s="398"/>
      <c r="V377" s="400"/>
      <c r="W377" s="400"/>
      <c r="X377" s="399"/>
      <c r="Y377" s="398"/>
      <c r="Z377" s="398"/>
      <c r="AA377" s="398"/>
      <c r="AB377" s="398"/>
      <c r="AC377" s="398"/>
      <c r="AD377" s="399"/>
      <c r="AE377" s="399"/>
      <c r="AF377" s="398"/>
      <c r="AG377" s="407"/>
      <c r="AH377" s="407"/>
      <c r="AI377" s="407"/>
      <c r="AJ377" s="407"/>
      <c r="AK377" s="407"/>
      <c r="AL377" s="398"/>
      <c r="AM377" s="400"/>
      <c r="AN377" s="399"/>
      <c r="AO377" s="399"/>
      <c r="AP377" s="398"/>
      <c r="AQ377" s="398"/>
      <c r="AR377" s="398"/>
      <c r="AS377" s="398"/>
      <c r="AT377" s="398"/>
      <c r="AU377" s="398"/>
      <c r="AV377" s="398"/>
      <c r="AW377" s="398"/>
      <c r="AX377" s="397"/>
      <c r="AY377" s="397"/>
      <c r="AZ377" s="399"/>
      <c r="BA377" s="398"/>
      <c r="BB377" s="398"/>
      <c r="BC377" s="398"/>
      <c r="BD377" s="398"/>
      <c r="BE377" s="398"/>
      <c r="BF377" s="398"/>
      <c r="BG377" s="399"/>
      <c r="BH377" s="399"/>
      <c r="BI377" s="398"/>
      <c r="BJ377" s="398"/>
      <c r="BK377" s="398"/>
      <c r="BL377" s="398"/>
      <c r="BM377" s="398"/>
      <c r="BN377" s="398"/>
      <c r="BO377" s="398"/>
      <c r="BP377" s="398"/>
      <c r="BQ377" s="398"/>
      <c r="BR377" s="398"/>
      <c r="BS377" s="399"/>
      <c r="BT377" s="402"/>
      <c r="BU377" s="399"/>
      <c r="BV377" s="403"/>
      <c r="BW377" s="404"/>
      <c r="BX377" s="398"/>
      <c r="BY377" s="398"/>
      <c r="BZ377" s="398"/>
      <c r="CA377" s="399"/>
      <c r="CB377" s="405"/>
      <c r="CC377" s="406"/>
      <c r="CD377" s="406"/>
      <c r="CE377" s="398"/>
      <c r="CF377" s="406"/>
      <c r="CG377" s="406"/>
      <c r="CH377" s="406"/>
      <c r="CI377" s="406"/>
      <c r="CJ377" s="406"/>
      <c r="CK377" s="406"/>
      <c r="CL377" s="406"/>
      <c r="CM377" s="399"/>
    </row>
    <row r="378" spans="1:91" x14ac:dyDescent="0.25">
      <c r="A378" s="398"/>
      <c r="B378" s="399"/>
      <c r="C378" s="399"/>
      <c r="D378" s="398"/>
      <c r="E378" s="400"/>
      <c r="F378" s="401"/>
      <c r="G378" s="401"/>
      <c r="H378" s="401"/>
      <c r="I378" s="401"/>
      <c r="J378" s="398"/>
      <c r="K378" s="398"/>
      <c r="L378" s="398"/>
      <c r="Q378" s="398"/>
      <c r="R378" s="398"/>
      <c r="S378" s="398"/>
      <c r="T378" s="398"/>
      <c r="U378" s="398"/>
      <c r="V378" s="400"/>
      <c r="W378" s="400"/>
      <c r="X378" s="399"/>
      <c r="Y378" s="398"/>
      <c r="Z378" s="398"/>
      <c r="AA378" s="398"/>
      <c r="AB378" s="398"/>
      <c r="AC378" s="398"/>
      <c r="AD378" s="399"/>
      <c r="AE378" s="399"/>
      <c r="AF378" s="398"/>
      <c r="AG378" s="407"/>
      <c r="AH378" s="407"/>
      <c r="AI378" s="407"/>
      <c r="AJ378" s="407"/>
      <c r="AK378" s="407"/>
      <c r="AL378" s="398"/>
      <c r="AM378" s="400"/>
      <c r="AN378" s="399"/>
      <c r="AO378" s="399"/>
      <c r="AP378" s="398"/>
      <c r="AQ378" s="398"/>
      <c r="AR378" s="398"/>
      <c r="AS378" s="398"/>
      <c r="AT378" s="398"/>
      <c r="AU378" s="398"/>
      <c r="AV378" s="398"/>
      <c r="AW378" s="398"/>
      <c r="AX378" s="397"/>
      <c r="AY378" s="397"/>
      <c r="AZ378" s="399"/>
      <c r="BA378" s="398"/>
      <c r="BB378" s="398"/>
      <c r="BC378" s="398"/>
      <c r="BD378" s="398"/>
      <c r="BE378" s="398"/>
      <c r="BF378" s="398"/>
      <c r="BG378" s="399"/>
      <c r="BH378" s="399"/>
      <c r="BI378" s="398"/>
      <c r="BJ378" s="398"/>
      <c r="BK378" s="398"/>
      <c r="BL378" s="398"/>
      <c r="BM378" s="398"/>
      <c r="BN378" s="398"/>
      <c r="BO378" s="398"/>
      <c r="BP378" s="398"/>
      <c r="BQ378" s="398"/>
      <c r="BR378" s="398"/>
      <c r="BS378" s="399"/>
      <c r="BT378" s="402"/>
      <c r="BU378" s="399"/>
      <c r="BV378" s="403"/>
      <c r="BW378" s="404"/>
      <c r="BX378" s="398"/>
      <c r="BY378" s="398"/>
      <c r="BZ378" s="398"/>
      <c r="CA378" s="399"/>
      <c r="CB378" s="405"/>
      <c r="CC378" s="406"/>
      <c r="CD378" s="406"/>
      <c r="CE378" s="398"/>
      <c r="CF378" s="406"/>
      <c r="CG378" s="406"/>
      <c r="CH378" s="406"/>
      <c r="CI378" s="406"/>
      <c r="CJ378" s="406"/>
      <c r="CK378" s="406"/>
      <c r="CL378" s="406"/>
      <c r="CM378" s="399"/>
    </row>
    <row r="379" spans="1:91" x14ac:dyDescent="0.25">
      <c r="A379" s="398"/>
      <c r="B379" s="399"/>
      <c r="C379" s="399"/>
      <c r="D379" s="398"/>
      <c r="E379" s="400"/>
      <c r="F379" s="401"/>
      <c r="G379" s="401"/>
      <c r="H379" s="401"/>
      <c r="I379" s="401"/>
      <c r="J379" s="398"/>
      <c r="K379" s="398"/>
      <c r="L379" s="398"/>
      <c r="Q379" s="398"/>
      <c r="R379" s="398"/>
      <c r="S379" s="398"/>
      <c r="T379" s="398"/>
      <c r="U379" s="398"/>
      <c r="V379" s="400"/>
      <c r="W379" s="400"/>
      <c r="X379" s="399"/>
      <c r="Y379" s="398"/>
      <c r="Z379" s="398"/>
      <c r="AA379" s="398"/>
      <c r="AB379" s="398"/>
      <c r="AC379" s="398"/>
      <c r="AD379" s="399"/>
      <c r="AE379" s="399"/>
      <c r="AF379" s="398"/>
      <c r="AG379" s="407"/>
      <c r="AH379" s="407"/>
      <c r="AI379" s="407"/>
      <c r="AJ379" s="407"/>
      <c r="AK379" s="407"/>
      <c r="AL379" s="398"/>
      <c r="AM379" s="400"/>
      <c r="AN379" s="399"/>
      <c r="AO379" s="399"/>
      <c r="AP379" s="398"/>
      <c r="AQ379" s="398"/>
      <c r="AR379" s="398"/>
      <c r="AS379" s="398"/>
      <c r="AT379" s="398"/>
      <c r="AU379" s="398"/>
      <c r="AV379" s="398"/>
      <c r="AW379" s="398"/>
      <c r="AX379" s="397"/>
      <c r="AY379" s="397"/>
      <c r="AZ379" s="399"/>
      <c r="BA379" s="398"/>
      <c r="BB379" s="398"/>
      <c r="BC379" s="398"/>
      <c r="BD379" s="398"/>
      <c r="BE379" s="398"/>
      <c r="BF379" s="398"/>
      <c r="BG379" s="399"/>
      <c r="BH379" s="399"/>
      <c r="BI379" s="398"/>
      <c r="BJ379" s="398"/>
      <c r="BK379" s="398"/>
      <c r="BL379" s="398"/>
      <c r="BM379" s="398"/>
      <c r="BN379" s="398"/>
      <c r="BO379" s="398"/>
      <c r="BP379" s="398"/>
      <c r="BQ379" s="398"/>
      <c r="BR379" s="398"/>
      <c r="BS379" s="399"/>
      <c r="BT379" s="402"/>
      <c r="BU379" s="399"/>
      <c r="BV379" s="403"/>
      <c r="BW379" s="404"/>
      <c r="BX379" s="398"/>
      <c r="BY379" s="398"/>
      <c r="BZ379" s="398"/>
      <c r="CA379" s="399"/>
      <c r="CB379" s="405"/>
      <c r="CC379" s="406"/>
      <c r="CD379" s="406"/>
      <c r="CE379" s="398"/>
      <c r="CF379" s="406"/>
      <c r="CG379" s="406"/>
      <c r="CH379" s="406"/>
      <c r="CI379" s="406"/>
      <c r="CJ379" s="406"/>
      <c r="CK379" s="406"/>
      <c r="CL379" s="406"/>
      <c r="CM379" s="399"/>
    </row>
    <row r="380" spans="1:91" x14ac:dyDescent="0.25">
      <c r="A380" s="398"/>
      <c r="B380" s="399"/>
      <c r="C380" s="399"/>
      <c r="D380" s="398"/>
      <c r="E380" s="400"/>
      <c r="F380" s="401"/>
      <c r="G380" s="401"/>
      <c r="H380" s="401"/>
      <c r="I380" s="401"/>
      <c r="J380" s="398"/>
      <c r="K380" s="398"/>
      <c r="L380" s="398"/>
      <c r="Q380" s="398"/>
      <c r="R380" s="398"/>
      <c r="S380" s="398"/>
      <c r="T380" s="398"/>
      <c r="U380" s="398"/>
      <c r="V380" s="400"/>
      <c r="W380" s="400"/>
      <c r="X380" s="399"/>
      <c r="Y380" s="398"/>
      <c r="Z380" s="398"/>
      <c r="AA380" s="398"/>
      <c r="AB380" s="398"/>
      <c r="AC380" s="398"/>
      <c r="AD380" s="399"/>
      <c r="AE380" s="399"/>
      <c r="AF380" s="398"/>
      <c r="AG380" s="407"/>
      <c r="AH380" s="407"/>
      <c r="AI380" s="407"/>
      <c r="AJ380" s="407"/>
      <c r="AK380" s="407"/>
      <c r="AL380" s="398"/>
      <c r="AM380" s="400"/>
      <c r="AN380" s="399"/>
      <c r="AO380" s="399"/>
      <c r="AP380" s="398"/>
      <c r="AQ380" s="398"/>
      <c r="AR380" s="398"/>
      <c r="AS380" s="398"/>
      <c r="AT380" s="398"/>
      <c r="AU380" s="398"/>
      <c r="AV380" s="398"/>
      <c r="AW380" s="398"/>
      <c r="AX380" s="397"/>
      <c r="AY380" s="397"/>
      <c r="AZ380" s="399"/>
      <c r="BA380" s="398"/>
      <c r="BB380" s="398"/>
      <c r="BC380" s="398"/>
      <c r="BD380" s="398"/>
      <c r="BE380" s="398"/>
      <c r="BF380" s="398"/>
      <c r="BG380" s="399"/>
      <c r="BH380" s="399"/>
      <c r="BI380" s="398"/>
      <c r="BJ380" s="398"/>
      <c r="BK380" s="398"/>
      <c r="BL380" s="398"/>
      <c r="BM380" s="398"/>
      <c r="BN380" s="398"/>
      <c r="BO380" s="398"/>
      <c r="BP380" s="398"/>
      <c r="BQ380" s="398"/>
      <c r="BR380" s="398"/>
      <c r="BS380" s="399"/>
      <c r="BT380" s="402"/>
      <c r="BU380" s="399"/>
      <c r="BV380" s="403"/>
      <c r="BW380" s="404"/>
      <c r="BX380" s="398"/>
      <c r="BY380" s="398"/>
      <c r="BZ380" s="398"/>
      <c r="CA380" s="399"/>
      <c r="CB380" s="405"/>
      <c r="CC380" s="406"/>
      <c r="CD380" s="406"/>
      <c r="CE380" s="398"/>
      <c r="CF380" s="406"/>
      <c r="CG380" s="406"/>
      <c r="CH380" s="406"/>
      <c r="CI380" s="406"/>
      <c r="CJ380" s="406"/>
      <c r="CK380" s="406"/>
      <c r="CL380" s="406"/>
      <c r="CM380" s="399"/>
    </row>
    <row r="381" spans="1:91" x14ac:dyDescent="0.25">
      <c r="A381" s="398"/>
      <c r="B381" s="399"/>
      <c r="C381" s="399"/>
      <c r="D381" s="398"/>
      <c r="E381" s="400"/>
      <c r="F381" s="401"/>
      <c r="G381" s="401"/>
      <c r="H381" s="401"/>
      <c r="I381" s="401"/>
      <c r="J381" s="398"/>
      <c r="K381" s="398"/>
      <c r="L381" s="398"/>
      <c r="Q381" s="398"/>
      <c r="R381" s="398"/>
      <c r="S381" s="398"/>
      <c r="T381" s="398"/>
      <c r="U381" s="398"/>
      <c r="V381" s="400"/>
      <c r="W381" s="400"/>
      <c r="X381" s="399"/>
      <c r="Y381" s="398"/>
      <c r="Z381" s="398"/>
      <c r="AA381" s="398"/>
      <c r="AB381" s="398"/>
      <c r="AC381" s="398"/>
      <c r="AD381" s="399"/>
      <c r="AE381" s="399"/>
      <c r="AF381" s="398"/>
      <c r="AG381" s="407"/>
      <c r="AH381" s="407"/>
      <c r="AI381" s="407"/>
      <c r="AJ381" s="407"/>
      <c r="AK381" s="407"/>
      <c r="AL381" s="398"/>
      <c r="AM381" s="400"/>
      <c r="AN381" s="399"/>
      <c r="AO381" s="399"/>
      <c r="AP381" s="398"/>
      <c r="AQ381" s="398"/>
      <c r="AR381" s="398"/>
      <c r="AS381" s="398"/>
      <c r="AT381" s="398"/>
      <c r="AU381" s="398"/>
      <c r="AV381" s="398"/>
      <c r="AW381" s="398"/>
      <c r="AX381" s="397"/>
      <c r="AY381" s="397"/>
      <c r="AZ381" s="399"/>
      <c r="BA381" s="398"/>
      <c r="BB381" s="398"/>
      <c r="BC381" s="398"/>
      <c r="BD381" s="398"/>
      <c r="BE381" s="398"/>
      <c r="BF381" s="398"/>
      <c r="BG381" s="399"/>
      <c r="BH381" s="399"/>
      <c r="BI381" s="398"/>
      <c r="BJ381" s="398"/>
      <c r="BK381" s="398"/>
      <c r="BL381" s="398"/>
      <c r="BM381" s="398"/>
      <c r="BN381" s="398"/>
      <c r="BO381" s="398"/>
      <c r="BP381" s="398"/>
      <c r="BQ381" s="398"/>
      <c r="BR381" s="398"/>
      <c r="BS381" s="399"/>
      <c r="BT381" s="402"/>
      <c r="BU381" s="399"/>
      <c r="BV381" s="403"/>
      <c r="BW381" s="404"/>
      <c r="BX381" s="398"/>
      <c r="BY381" s="398"/>
      <c r="BZ381" s="398"/>
      <c r="CA381" s="399"/>
      <c r="CB381" s="405"/>
      <c r="CC381" s="406"/>
      <c r="CD381" s="406"/>
      <c r="CE381" s="398"/>
      <c r="CF381" s="406"/>
      <c r="CG381" s="406"/>
      <c r="CH381" s="406"/>
      <c r="CI381" s="406"/>
      <c r="CJ381" s="406"/>
      <c r="CK381" s="406"/>
      <c r="CL381" s="406"/>
      <c r="CM381" s="399"/>
    </row>
    <row r="382" spans="1:91" x14ac:dyDescent="0.25">
      <c r="A382" s="398"/>
      <c r="B382" s="399"/>
      <c r="C382" s="399"/>
      <c r="D382" s="398"/>
      <c r="E382" s="400"/>
      <c r="F382" s="401"/>
      <c r="G382" s="401"/>
      <c r="H382" s="401"/>
      <c r="I382" s="401"/>
      <c r="J382" s="398"/>
      <c r="K382" s="398"/>
      <c r="L382" s="398"/>
      <c r="Q382" s="398"/>
      <c r="R382" s="398"/>
      <c r="S382" s="398"/>
      <c r="T382" s="398"/>
      <c r="U382" s="398"/>
      <c r="V382" s="400"/>
      <c r="W382" s="400"/>
      <c r="X382" s="399"/>
      <c r="Y382" s="398"/>
      <c r="Z382" s="398"/>
      <c r="AA382" s="398"/>
      <c r="AB382" s="398"/>
      <c r="AC382" s="398"/>
      <c r="AD382" s="399"/>
      <c r="AE382" s="399"/>
      <c r="AF382" s="398"/>
      <c r="AG382" s="407"/>
      <c r="AH382" s="407"/>
      <c r="AI382" s="407"/>
      <c r="AJ382" s="407"/>
      <c r="AK382" s="407"/>
      <c r="AL382" s="398"/>
      <c r="AM382" s="400"/>
      <c r="AN382" s="399"/>
      <c r="AO382" s="399"/>
      <c r="AP382" s="398"/>
      <c r="AQ382" s="398"/>
      <c r="AR382" s="398"/>
      <c r="AS382" s="398"/>
      <c r="AT382" s="398"/>
      <c r="AU382" s="398"/>
      <c r="AV382" s="398"/>
      <c r="AW382" s="398"/>
      <c r="AX382" s="397"/>
      <c r="AY382" s="397"/>
      <c r="AZ382" s="399"/>
      <c r="BA382" s="398"/>
      <c r="BB382" s="398"/>
      <c r="BC382" s="398"/>
      <c r="BD382" s="398"/>
      <c r="BE382" s="398"/>
      <c r="BF382" s="398"/>
      <c r="BG382" s="399"/>
      <c r="BH382" s="399"/>
      <c r="BI382" s="398"/>
      <c r="BJ382" s="398"/>
      <c r="BK382" s="398"/>
      <c r="BL382" s="398"/>
      <c r="BM382" s="398"/>
      <c r="BN382" s="398"/>
      <c r="BO382" s="398"/>
      <c r="BP382" s="398"/>
      <c r="BQ382" s="398"/>
      <c r="BR382" s="398"/>
      <c r="BS382" s="399"/>
      <c r="BT382" s="402"/>
      <c r="BU382" s="399"/>
      <c r="BV382" s="403"/>
      <c r="BW382" s="404"/>
      <c r="BX382" s="398"/>
      <c r="BY382" s="398"/>
      <c r="BZ382" s="398"/>
      <c r="CA382" s="399"/>
      <c r="CB382" s="405"/>
      <c r="CC382" s="406"/>
      <c r="CD382" s="406"/>
      <c r="CE382" s="398"/>
      <c r="CF382" s="406"/>
      <c r="CG382" s="406"/>
      <c r="CH382" s="406"/>
      <c r="CI382" s="406"/>
      <c r="CJ382" s="406"/>
      <c r="CK382" s="406"/>
      <c r="CL382" s="406"/>
      <c r="CM382" s="399"/>
    </row>
    <row r="383" spans="1:91" x14ac:dyDescent="0.25">
      <c r="A383" s="398"/>
      <c r="B383" s="399"/>
      <c r="C383" s="399"/>
      <c r="D383" s="398"/>
      <c r="E383" s="400"/>
      <c r="F383" s="401"/>
      <c r="G383" s="401"/>
      <c r="H383" s="401"/>
      <c r="I383" s="401"/>
      <c r="J383" s="398"/>
      <c r="K383" s="398"/>
      <c r="L383" s="398"/>
      <c r="Q383" s="398"/>
      <c r="R383" s="398"/>
      <c r="S383" s="398"/>
      <c r="T383" s="398"/>
      <c r="U383" s="398"/>
      <c r="V383" s="400"/>
      <c r="W383" s="400"/>
      <c r="X383" s="399"/>
      <c r="Y383" s="398"/>
      <c r="Z383" s="398"/>
      <c r="AA383" s="398"/>
      <c r="AB383" s="398"/>
      <c r="AC383" s="398"/>
      <c r="AD383" s="399"/>
      <c r="AE383" s="399"/>
      <c r="AF383" s="398"/>
      <c r="AG383" s="407"/>
      <c r="AH383" s="407"/>
      <c r="AI383" s="407"/>
      <c r="AJ383" s="407"/>
      <c r="AK383" s="407"/>
      <c r="AL383" s="398"/>
      <c r="AM383" s="400"/>
      <c r="AN383" s="399"/>
      <c r="AO383" s="399"/>
      <c r="AP383" s="398"/>
      <c r="AQ383" s="398"/>
      <c r="AR383" s="398"/>
      <c r="AS383" s="398"/>
      <c r="AT383" s="398"/>
      <c r="AU383" s="398"/>
      <c r="AV383" s="398"/>
      <c r="AW383" s="398"/>
      <c r="AX383" s="397"/>
      <c r="AY383" s="397"/>
      <c r="AZ383" s="399"/>
      <c r="BA383" s="398"/>
      <c r="BB383" s="398"/>
      <c r="BC383" s="398"/>
      <c r="BD383" s="398"/>
      <c r="BE383" s="398"/>
      <c r="BF383" s="398"/>
      <c r="BG383" s="399"/>
      <c r="BH383" s="399"/>
      <c r="BI383" s="398"/>
      <c r="BJ383" s="398"/>
      <c r="BK383" s="398"/>
      <c r="BL383" s="398"/>
      <c r="BM383" s="398"/>
      <c r="BN383" s="398"/>
      <c r="BO383" s="398"/>
      <c r="BP383" s="398"/>
      <c r="BQ383" s="398"/>
      <c r="BR383" s="398"/>
      <c r="BS383" s="399"/>
      <c r="BT383" s="402"/>
      <c r="BU383" s="399"/>
      <c r="BV383" s="403"/>
      <c r="BW383" s="404"/>
      <c r="BX383" s="398"/>
      <c r="BY383" s="398"/>
      <c r="BZ383" s="398"/>
      <c r="CA383" s="399"/>
      <c r="CB383" s="405"/>
      <c r="CC383" s="406"/>
      <c r="CD383" s="406"/>
      <c r="CE383" s="398"/>
      <c r="CF383" s="406"/>
      <c r="CG383" s="406"/>
      <c r="CH383" s="406"/>
      <c r="CI383" s="406"/>
      <c r="CJ383" s="406"/>
      <c r="CK383" s="406"/>
      <c r="CL383" s="406"/>
      <c r="CM383" s="399"/>
    </row>
    <row r="384" spans="1:91" x14ac:dyDescent="0.25">
      <c r="A384" s="398"/>
      <c r="B384" s="399"/>
      <c r="C384" s="399"/>
      <c r="D384" s="398"/>
      <c r="E384" s="400"/>
      <c r="F384" s="401"/>
      <c r="G384" s="401"/>
      <c r="H384" s="401"/>
      <c r="I384" s="401"/>
      <c r="J384" s="398"/>
      <c r="K384" s="398"/>
      <c r="L384" s="398"/>
      <c r="Q384" s="398"/>
      <c r="R384" s="398"/>
      <c r="S384" s="398"/>
      <c r="T384" s="398"/>
      <c r="U384" s="398"/>
      <c r="V384" s="400"/>
      <c r="W384" s="400"/>
      <c r="X384" s="399"/>
      <c r="Y384" s="398"/>
      <c r="Z384" s="398"/>
      <c r="AA384" s="398"/>
      <c r="AB384" s="398"/>
      <c r="AC384" s="398"/>
      <c r="AD384" s="399"/>
      <c r="AE384" s="399"/>
      <c r="AF384" s="398"/>
      <c r="AG384" s="407"/>
      <c r="AH384" s="407"/>
      <c r="AI384" s="407"/>
      <c r="AJ384" s="407"/>
      <c r="AK384" s="407"/>
      <c r="AL384" s="398"/>
      <c r="AM384" s="400"/>
      <c r="AN384" s="399"/>
      <c r="AO384" s="399"/>
      <c r="AP384" s="398"/>
      <c r="AQ384" s="398"/>
      <c r="AR384" s="398"/>
      <c r="AS384" s="398"/>
      <c r="AT384" s="398"/>
      <c r="AU384" s="398"/>
      <c r="AV384" s="398"/>
      <c r="AW384" s="398"/>
      <c r="AX384" s="397"/>
      <c r="AY384" s="397"/>
      <c r="AZ384" s="399"/>
      <c r="BA384" s="398"/>
      <c r="BB384" s="398"/>
      <c r="BC384" s="398"/>
      <c r="BD384" s="398"/>
      <c r="BE384" s="398"/>
      <c r="BF384" s="398"/>
      <c r="BG384" s="399"/>
      <c r="BH384" s="399"/>
      <c r="BI384" s="398"/>
      <c r="BJ384" s="398"/>
      <c r="BK384" s="398"/>
      <c r="BL384" s="398"/>
      <c r="BM384" s="398"/>
      <c r="BN384" s="398"/>
      <c r="BO384" s="398"/>
      <c r="BP384" s="398"/>
      <c r="BQ384" s="398"/>
      <c r="BR384" s="398"/>
      <c r="BS384" s="399"/>
      <c r="BT384" s="402"/>
      <c r="BU384" s="399"/>
      <c r="BV384" s="403"/>
      <c r="BW384" s="404"/>
      <c r="BX384" s="398"/>
      <c r="BY384" s="398"/>
      <c r="BZ384" s="398"/>
      <c r="CA384" s="399"/>
      <c r="CB384" s="405"/>
      <c r="CC384" s="406"/>
      <c r="CD384" s="406"/>
      <c r="CE384" s="398"/>
      <c r="CF384" s="406"/>
      <c r="CG384" s="406"/>
      <c r="CH384" s="406"/>
      <c r="CI384" s="406"/>
      <c r="CJ384" s="406"/>
      <c r="CK384" s="406"/>
      <c r="CL384" s="406"/>
      <c r="CM384" s="399"/>
    </row>
    <row r="385" spans="1:91" x14ac:dyDescent="0.25">
      <c r="A385" s="398"/>
      <c r="B385" s="399"/>
      <c r="C385" s="399"/>
      <c r="D385" s="398"/>
      <c r="E385" s="400"/>
      <c r="F385" s="401"/>
      <c r="G385" s="401"/>
      <c r="H385" s="401"/>
      <c r="I385" s="401"/>
      <c r="J385" s="398"/>
      <c r="K385" s="398"/>
      <c r="L385" s="398"/>
      <c r="Q385" s="398"/>
      <c r="R385" s="398"/>
      <c r="S385" s="398"/>
      <c r="T385" s="398"/>
      <c r="U385" s="398"/>
      <c r="V385" s="400"/>
      <c r="W385" s="400"/>
      <c r="X385" s="399"/>
      <c r="Y385" s="398"/>
      <c r="Z385" s="398"/>
      <c r="AA385" s="398"/>
      <c r="AB385" s="398"/>
      <c r="AC385" s="398"/>
      <c r="AD385" s="399"/>
      <c r="AE385" s="399"/>
      <c r="AF385" s="398"/>
      <c r="AG385" s="407"/>
      <c r="AH385" s="407"/>
      <c r="AI385" s="407"/>
      <c r="AJ385" s="407"/>
      <c r="AK385" s="407"/>
      <c r="AL385" s="398"/>
      <c r="AM385" s="400"/>
      <c r="AN385" s="399"/>
      <c r="AO385" s="399"/>
      <c r="AP385" s="398"/>
      <c r="AQ385" s="398"/>
      <c r="AR385" s="398"/>
      <c r="AS385" s="398"/>
      <c r="AT385" s="398"/>
      <c r="AU385" s="398"/>
      <c r="AV385" s="398"/>
      <c r="AW385" s="398"/>
      <c r="AX385" s="397"/>
      <c r="AY385" s="397"/>
      <c r="AZ385" s="399"/>
      <c r="BA385" s="398"/>
      <c r="BB385" s="398"/>
      <c r="BC385" s="398"/>
      <c r="BD385" s="398"/>
      <c r="BE385" s="398"/>
      <c r="BF385" s="398"/>
      <c r="BG385" s="399"/>
      <c r="BH385" s="399"/>
      <c r="BI385" s="398"/>
      <c r="BJ385" s="398"/>
      <c r="BK385" s="398"/>
      <c r="BL385" s="398"/>
      <c r="BM385" s="398"/>
      <c r="BN385" s="398"/>
      <c r="BO385" s="398"/>
      <c r="BP385" s="398"/>
      <c r="BQ385" s="398"/>
      <c r="BR385" s="398"/>
      <c r="BS385" s="399"/>
      <c r="BT385" s="402"/>
      <c r="BU385" s="399"/>
      <c r="BV385" s="403"/>
      <c r="BW385" s="404"/>
      <c r="BX385" s="398"/>
      <c r="BY385" s="398"/>
      <c r="BZ385" s="398"/>
      <c r="CA385" s="399"/>
      <c r="CB385" s="405"/>
      <c r="CC385" s="406"/>
      <c r="CD385" s="406"/>
      <c r="CE385" s="398"/>
      <c r="CF385" s="406"/>
      <c r="CG385" s="406"/>
      <c r="CH385" s="406"/>
      <c r="CI385" s="406"/>
      <c r="CJ385" s="406"/>
      <c r="CK385" s="406"/>
      <c r="CL385" s="406"/>
      <c r="CM385" s="399"/>
    </row>
    <row r="386" spans="1:91" x14ac:dyDescent="0.25">
      <c r="A386" s="398"/>
      <c r="B386" s="399"/>
      <c r="C386" s="399"/>
      <c r="D386" s="398"/>
      <c r="E386" s="400"/>
      <c r="F386" s="401"/>
      <c r="G386" s="401"/>
      <c r="H386" s="401"/>
      <c r="I386" s="401"/>
      <c r="J386" s="398"/>
      <c r="K386" s="398"/>
      <c r="L386" s="398"/>
      <c r="Q386" s="398"/>
      <c r="R386" s="398"/>
      <c r="S386" s="398"/>
      <c r="T386" s="398"/>
      <c r="U386" s="398"/>
      <c r="V386" s="400"/>
      <c r="W386" s="400"/>
      <c r="X386" s="399"/>
      <c r="Y386" s="398"/>
      <c r="Z386" s="398"/>
      <c r="AA386" s="398"/>
      <c r="AB386" s="398"/>
      <c r="AC386" s="398"/>
      <c r="AD386" s="399"/>
      <c r="AE386" s="399"/>
      <c r="AF386" s="398"/>
      <c r="AG386" s="407"/>
      <c r="AH386" s="407"/>
      <c r="AI386" s="407"/>
      <c r="AJ386" s="407"/>
      <c r="AK386" s="407"/>
      <c r="AL386" s="398"/>
      <c r="AM386" s="400"/>
      <c r="AN386" s="399"/>
      <c r="AO386" s="399"/>
      <c r="AP386" s="398"/>
      <c r="AQ386" s="398"/>
      <c r="AR386" s="398"/>
      <c r="AS386" s="398"/>
      <c r="AT386" s="398"/>
      <c r="AU386" s="398"/>
      <c r="AV386" s="398"/>
      <c r="AW386" s="398"/>
      <c r="AX386" s="397"/>
      <c r="AY386" s="397"/>
      <c r="AZ386" s="399"/>
      <c r="BA386" s="398"/>
      <c r="BB386" s="398"/>
      <c r="BC386" s="398"/>
      <c r="BD386" s="398"/>
      <c r="BE386" s="398"/>
      <c r="BF386" s="398"/>
      <c r="BG386" s="399"/>
      <c r="BH386" s="399"/>
      <c r="BI386" s="398"/>
      <c r="BJ386" s="398"/>
      <c r="BK386" s="398"/>
      <c r="BL386" s="398"/>
      <c r="BM386" s="398"/>
      <c r="BN386" s="398"/>
      <c r="BO386" s="398"/>
      <c r="BP386" s="398"/>
      <c r="BQ386" s="398"/>
      <c r="BR386" s="398"/>
      <c r="BS386" s="399"/>
      <c r="BT386" s="402"/>
      <c r="BU386" s="399"/>
      <c r="BV386" s="403"/>
      <c r="BW386" s="404"/>
      <c r="BX386" s="398"/>
      <c r="BY386" s="398"/>
      <c r="BZ386" s="398"/>
      <c r="CA386" s="399"/>
      <c r="CB386" s="405"/>
      <c r="CC386" s="406"/>
      <c r="CD386" s="406"/>
      <c r="CE386" s="398"/>
      <c r="CF386" s="406"/>
      <c r="CG386" s="406"/>
      <c r="CH386" s="406"/>
      <c r="CI386" s="406"/>
      <c r="CJ386" s="406"/>
      <c r="CK386" s="406"/>
      <c r="CL386" s="406"/>
      <c r="CM386" s="399"/>
    </row>
    <row r="387" spans="1:91" x14ac:dyDescent="0.25">
      <c r="A387" s="398"/>
      <c r="B387" s="399"/>
      <c r="C387" s="399"/>
      <c r="D387" s="398"/>
      <c r="E387" s="400"/>
      <c r="F387" s="401"/>
      <c r="G387" s="401"/>
      <c r="H387" s="401"/>
      <c r="I387" s="401"/>
      <c r="J387" s="398"/>
      <c r="K387" s="398"/>
      <c r="L387" s="398"/>
      <c r="Q387" s="398"/>
      <c r="R387" s="398"/>
      <c r="S387" s="398"/>
      <c r="T387" s="398"/>
      <c r="U387" s="398"/>
      <c r="V387" s="400"/>
      <c r="W387" s="400"/>
      <c r="X387" s="399"/>
      <c r="Y387" s="398"/>
      <c r="Z387" s="398"/>
      <c r="AA387" s="398"/>
      <c r="AB387" s="398"/>
      <c r="AC387" s="398"/>
      <c r="AD387" s="399"/>
      <c r="AE387" s="399"/>
      <c r="AF387" s="398"/>
      <c r="AG387" s="407"/>
      <c r="AH387" s="407"/>
      <c r="AI387" s="407"/>
      <c r="AJ387" s="407"/>
      <c r="AK387" s="407"/>
      <c r="AL387" s="398"/>
      <c r="AM387" s="400"/>
      <c r="AN387" s="399"/>
      <c r="AO387" s="399"/>
      <c r="AP387" s="398"/>
      <c r="AQ387" s="398"/>
      <c r="AR387" s="398"/>
      <c r="AS387" s="398"/>
      <c r="AT387" s="398"/>
      <c r="AU387" s="398"/>
      <c r="AV387" s="398"/>
      <c r="AW387" s="398"/>
      <c r="AX387" s="397"/>
      <c r="AY387" s="397"/>
      <c r="AZ387" s="399"/>
      <c r="BA387" s="398"/>
      <c r="BB387" s="398"/>
      <c r="BC387" s="398"/>
      <c r="BD387" s="398"/>
      <c r="BE387" s="398"/>
      <c r="BF387" s="398"/>
      <c r="BG387" s="399"/>
      <c r="BH387" s="399"/>
      <c r="BI387" s="398"/>
      <c r="BJ387" s="398"/>
      <c r="BK387" s="398"/>
      <c r="BL387" s="398"/>
      <c r="BM387" s="398"/>
      <c r="BN387" s="398"/>
      <c r="BO387" s="398"/>
      <c r="BP387" s="398"/>
      <c r="BQ387" s="398"/>
      <c r="BR387" s="398"/>
      <c r="BS387" s="399"/>
      <c r="BT387" s="402"/>
      <c r="BU387" s="399"/>
      <c r="BV387" s="403"/>
      <c r="BW387" s="404"/>
      <c r="BX387" s="398"/>
      <c r="BY387" s="398"/>
      <c r="BZ387" s="398"/>
      <c r="CA387" s="399"/>
      <c r="CB387" s="405"/>
      <c r="CC387" s="406"/>
      <c r="CD387" s="406"/>
      <c r="CE387" s="398"/>
      <c r="CF387" s="406"/>
      <c r="CG387" s="406"/>
      <c r="CH387" s="406"/>
      <c r="CI387" s="406"/>
      <c r="CJ387" s="406"/>
      <c r="CK387" s="406"/>
      <c r="CL387" s="406"/>
      <c r="CM387" s="399"/>
    </row>
    <row r="388" spans="1:91" x14ac:dyDescent="0.25">
      <c r="A388" s="398"/>
      <c r="B388" s="399"/>
      <c r="C388" s="399"/>
      <c r="D388" s="398"/>
      <c r="E388" s="400"/>
      <c r="F388" s="401"/>
      <c r="G388" s="401"/>
      <c r="H388" s="401"/>
      <c r="I388" s="401"/>
      <c r="J388" s="398"/>
      <c r="K388" s="398"/>
      <c r="L388" s="398"/>
      <c r="Q388" s="398"/>
      <c r="R388" s="398"/>
      <c r="S388" s="398"/>
      <c r="T388" s="398"/>
      <c r="U388" s="398"/>
      <c r="V388" s="400"/>
      <c r="W388" s="400"/>
      <c r="X388" s="399"/>
      <c r="Y388" s="398"/>
      <c r="Z388" s="398"/>
      <c r="AA388" s="398"/>
      <c r="AB388" s="398"/>
      <c r="AC388" s="398"/>
      <c r="AD388" s="399"/>
      <c r="AE388" s="399"/>
      <c r="AF388" s="398"/>
      <c r="AG388" s="407"/>
      <c r="AH388" s="407"/>
      <c r="AI388" s="407"/>
      <c r="AJ388" s="407"/>
      <c r="AK388" s="407"/>
      <c r="AL388" s="398"/>
      <c r="AM388" s="400"/>
      <c r="AN388" s="399"/>
      <c r="AO388" s="399"/>
      <c r="AP388" s="398"/>
      <c r="AQ388" s="398"/>
      <c r="AR388" s="398"/>
      <c r="AS388" s="398"/>
      <c r="AT388" s="398"/>
      <c r="AU388" s="398"/>
      <c r="AV388" s="398"/>
      <c r="AW388" s="398"/>
      <c r="AX388" s="397"/>
      <c r="AY388" s="397"/>
      <c r="AZ388" s="399"/>
      <c r="BA388" s="398"/>
      <c r="BB388" s="398"/>
      <c r="BC388" s="398"/>
      <c r="BD388" s="398"/>
      <c r="BE388" s="398"/>
      <c r="BF388" s="398"/>
      <c r="BG388" s="399"/>
      <c r="BH388" s="399"/>
      <c r="BI388" s="398"/>
      <c r="BJ388" s="398"/>
      <c r="BK388" s="398"/>
      <c r="BL388" s="398"/>
      <c r="BM388" s="398"/>
      <c r="BN388" s="398"/>
      <c r="BO388" s="398"/>
      <c r="BP388" s="398"/>
      <c r="BQ388" s="398"/>
      <c r="BR388" s="398"/>
      <c r="BS388" s="399"/>
      <c r="BT388" s="402"/>
      <c r="BU388" s="399"/>
      <c r="BV388" s="403"/>
      <c r="BW388" s="404"/>
      <c r="BX388" s="398"/>
      <c r="BY388" s="398"/>
      <c r="BZ388" s="398"/>
      <c r="CA388" s="399"/>
      <c r="CB388" s="405"/>
      <c r="CC388" s="406"/>
      <c r="CD388" s="406"/>
      <c r="CE388" s="398"/>
      <c r="CF388" s="406"/>
      <c r="CG388" s="406"/>
      <c r="CH388" s="406"/>
      <c r="CI388" s="406"/>
      <c r="CJ388" s="406"/>
      <c r="CK388" s="406"/>
      <c r="CL388" s="406"/>
      <c r="CM388" s="399"/>
    </row>
    <row r="389" spans="1:91" x14ac:dyDescent="0.25">
      <c r="A389" s="398"/>
      <c r="B389" s="399"/>
      <c r="C389" s="399"/>
      <c r="D389" s="398"/>
      <c r="E389" s="400"/>
      <c r="F389" s="401"/>
      <c r="G389" s="401"/>
      <c r="H389" s="401"/>
      <c r="I389" s="401"/>
      <c r="J389" s="398"/>
      <c r="K389" s="398"/>
      <c r="L389" s="398"/>
      <c r="Q389" s="398"/>
      <c r="R389" s="398"/>
      <c r="S389" s="398"/>
      <c r="T389" s="398"/>
      <c r="U389" s="398"/>
      <c r="V389" s="400"/>
      <c r="W389" s="400"/>
      <c r="X389" s="399"/>
      <c r="Y389" s="398"/>
      <c r="Z389" s="398"/>
      <c r="AA389" s="398"/>
      <c r="AB389" s="398"/>
      <c r="AC389" s="398"/>
      <c r="AD389" s="399"/>
      <c r="AE389" s="399"/>
      <c r="AF389" s="398"/>
      <c r="AG389" s="407"/>
      <c r="AH389" s="407"/>
      <c r="AI389" s="407"/>
      <c r="AJ389" s="407"/>
      <c r="AK389" s="407"/>
      <c r="AL389" s="398"/>
      <c r="AM389" s="400"/>
      <c r="AN389" s="399"/>
      <c r="AO389" s="399"/>
      <c r="AP389" s="398"/>
      <c r="AQ389" s="398"/>
      <c r="AR389" s="398"/>
      <c r="AS389" s="398"/>
      <c r="AT389" s="398"/>
      <c r="AU389" s="398"/>
      <c r="AV389" s="398"/>
      <c r="AW389" s="398"/>
      <c r="AX389" s="397"/>
      <c r="AY389" s="397"/>
      <c r="AZ389" s="399"/>
      <c r="BA389" s="398"/>
      <c r="BB389" s="398"/>
      <c r="BC389" s="398"/>
      <c r="BD389" s="398"/>
      <c r="BE389" s="398"/>
      <c r="BF389" s="398"/>
      <c r="BG389" s="399"/>
      <c r="BH389" s="399"/>
      <c r="BI389" s="398"/>
      <c r="BJ389" s="398"/>
      <c r="BK389" s="398"/>
      <c r="BL389" s="398"/>
      <c r="BM389" s="398"/>
      <c r="BN389" s="398"/>
      <c r="BO389" s="398"/>
      <c r="BP389" s="398"/>
      <c r="BQ389" s="398"/>
      <c r="BR389" s="398"/>
      <c r="BS389" s="399"/>
      <c r="BT389" s="402"/>
      <c r="BU389" s="399"/>
      <c r="BV389" s="403"/>
      <c r="BW389" s="404"/>
      <c r="BX389" s="398"/>
      <c r="BY389" s="398"/>
      <c r="BZ389" s="398"/>
      <c r="CA389" s="399"/>
      <c r="CB389" s="405"/>
      <c r="CC389" s="406"/>
      <c r="CD389" s="406"/>
      <c r="CE389" s="398"/>
      <c r="CF389" s="406"/>
      <c r="CG389" s="406"/>
      <c r="CH389" s="406"/>
      <c r="CI389" s="406"/>
      <c r="CJ389" s="406"/>
      <c r="CK389" s="406"/>
      <c r="CL389" s="406"/>
      <c r="CM389" s="399"/>
    </row>
    <row r="390" spans="1:91" x14ac:dyDescent="0.25">
      <c r="A390" s="398"/>
      <c r="B390" s="399"/>
      <c r="C390" s="399"/>
      <c r="D390" s="398"/>
      <c r="E390" s="400"/>
      <c r="F390" s="401"/>
      <c r="G390" s="401"/>
      <c r="H390" s="401"/>
      <c r="I390" s="401"/>
      <c r="J390" s="398"/>
      <c r="K390" s="398"/>
      <c r="L390" s="398"/>
      <c r="Q390" s="398"/>
      <c r="R390" s="398"/>
      <c r="S390" s="398"/>
      <c r="T390" s="398"/>
      <c r="U390" s="398"/>
      <c r="V390" s="400"/>
      <c r="W390" s="400"/>
      <c r="X390" s="399"/>
      <c r="Y390" s="398"/>
      <c r="Z390" s="398"/>
      <c r="AA390" s="398"/>
      <c r="AB390" s="398"/>
      <c r="AC390" s="398"/>
      <c r="AD390" s="399"/>
      <c r="AE390" s="399"/>
      <c r="AF390" s="398"/>
      <c r="AG390" s="407"/>
      <c r="AH390" s="407"/>
      <c r="AI390" s="407"/>
      <c r="AJ390" s="407"/>
      <c r="AK390" s="407"/>
      <c r="AL390" s="398"/>
      <c r="AM390" s="400"/>
      <c r="AN390" s="399"/>
      <c r="AO390" s="399"/>
      <c r="AP390" s="398"/>
      <c r="AQ390" s="398"/>
      <c r="AR390" s="398"/>
      <c r="AS390" s="398"/>
      <c r="AT390" s="398"/>
      <c r="AU390" s="398"/>
      <c r="AV390" s="398"/>
      <c r="AW390" s="398"/>
      <c r="AX390" s="397"/>
      <c r="AY390" s="397"/>
      <c r="AZ390" s="399"/>
      <c r="BA390" s="398"/>
      <c r="BB390" s="398"/>
      <c r="BC390" s="398"/>
      <c r="BD390" s="398"/>
      <c r="BE390" s="398"/>
      <c r="BF390" s="398"/>
      <c r="BG390" s="399"/>
      <c r="BH390" s="399"/>
      <c r="BI390" s="398"/>
      <c r="BJ390" s="398"/>
      <c r="BK390" s="398"/>
      <c r="BL390" s="398"/>
      <c r="BM390" s="398"/>
      <c r="BN390" s="398"/>
      <c r="BO390" s="398"/>
      <c r="BP390" s="398"/>
      <c r="BQ390" s="398"/>
      <c r="BR390" s="398"/>
      <c r="BS390" s="399"/>
      <c r="BT390" s="402"/>
      <c r="BU390" s="399"/>
      <c r="BV390" s="403"/>
      <c r="BW390" s="404"/>
      <c r="BX390" s="398"/>
      <c r="BY390" s="398"/>
      <c r="BZ390" s="398"/>
      <c r="CA390" s="399"/>
      <c r="CB390" s="405"/>
      <c r="CC390" s="406"/>
      <c r="CD390" s="406"/>
      <c r="CE390" s="398"/>
      <c r="CF390" s="406"/>
      <c r="CG390" s="406"/>
      <c r="CH390" s="406"/>
      <c r="CI390" s="406"/>
      <c r="CJ390" s="406"/>
      <c r="CK390" s="406"/>
      <c r="CL390" s="406"/>
      <c r="CM390" s="399"/>
    </row>
    <row r="391" spans="1:91" x14ac:dyDescent="0.25">
      <c r="A391" s="398"/>
      <c r="B391" s="399"/>
      <c r="C391" s="399"/>
      <c r="D391" s="398"/>
      <c r="E391" s="400"/>
      <c r="F391" s="401"/>
      <c r="G391" s="401"/>
      <c r="H391" s="401"/>
      <c r="I391" s="401"/>
      <c r="J391" s="398"/>
      <c r="K391" s="398"/>
      <c r="L391" s="398"/>
      <c r="Q391" s="398"/>
      <c r="R391" s="398"/>
      <c r="S391" s="398"/>
      <c r="T391" s="398"/>
      <c r="U391" s="398"/>
      <c r="V391" s="400"/>
      <c r="W391" s="400"/>
      <c r="X391" s="399"/>
      <c r="Y391" s="398"/>
      <c r="Z391" s="398"/>
      <c r="AA391" s="398"/>
      <c r="AB391" s="398"/>
      <c r="AC391" s="398"/>
      <c r="AD391" s="399"/>
      <c r="AE391" s="399"/>
      <c r="AF391" s="398"/>
      <c r="AG391" s="407"/>
      <c r="AH391" s="407"/>
      <c r="AI391" s="407"/>
      <c r="AJ391" s="407"/>
      <c r="AK391" s="407"/>
      <c r="AL391" s="398"/>
      <c r="AM391" s="400"/>
      <c r="AN391" s="399"/>
      <c r="AO391" s="399"/>
      <c r="AP391" s="398"/>
      <c r="AQ391" s="398"/>
      <c r="AR391" s="398"/>
      <c r="AS391" s="398"/>
      <c r="AT391" s="398"/>
      <c r="AU391" s="398"/>
      <c r="AV391" s="398"/>
      <c r="AW391" s="398"/>
      <c r="AX391" s="397"/>
      <c r="AY391" s="397"/>
      <c r="AZ391" s="399"/>
      <c r="BA391" s="398"/>
      <c r="BB391" s="398"/>
      <c r="BC391" s="398"/>
      <c r="BD391" s="398"/>
      <c r="BE391" s="398"/>
      <c r="BF391" s="398"/>
      <c r="BG391" s="399"/>
      <c r="BH391" s="399"/>
      <c r="BI391" s="398"/>
      <c r="BJ391" s="398"/>
      <c r="BK391" s="398"/>
      <c r="BL391" s="398"/>
      <c r="BM391" s="398"/>
      <c r="BN391" s="398"/>
      <c r="BO391" s="398"/>
      <c r="BP391" s="398"/>
      <c r="BQ391" s="398"/>
      <c r="BR391" s="398"/>
      <c r="BS391" s="399"/>
      <c r="BT391" s="402"/>
      <c r="BU391" s="399"/>
      <c r="BV391" s="403"/>
      <c r="BW391" s="404"/>
      <c r="BX391" s="398"/>
      <c r="BY391" s="398"/>
      <c r="BZ391" s="398"/>
      <c r="CA391" s="399"/>
      <c r="CB391" s="405"/>
      <c r="CC391" s="406"/>
      <c r="CD391" s="406"/>
      <c r="CE391" s="398"/>
      <c r="CF391" s="406"/>
      <c r="CG391" s="406"/>
      <c r="CH391" s="406"/>
      <c r="CI391" s="406"/>
      <c r="CJ391" s="406"/>
      <c r="CK391" s="406"/>
      <c r="CL391" s="406"/>
      <c r="CM391" s="399"/>
    </row>
    <row r="392" spans="1:91" x14ac:dyDescent="0.25">
      <c r="A392" s="398"/>
      <c r="B392" s="399"/>
      <c r="C392" s="399"/>
      <c r="D392" s="398"/>
      <c r="E392" s="400"/>
      <c r="F392" s="401"/>
      <c r="G392" s="401"/>
      <c r="H392" s="401"/>
      <c r="I392" s="401"/>
      <c r="J392" s="398"/>
      <c r="K392" s="398"/>
      <c r="L392" s="398"/>
      <c r="Q392" s="398"/>
      <c r="R392" s="398"/>
      <c r="S392" s="398"/>
      <c r="T392" s="398"/>
      <c r="U392" s="398"/>
      <c r="V392" s="400"/>
      <c r="W392" s="400"/>
      <c r="X392" s="399"/>
      <c r="Y392" s="398"/>
      <c r="Z392" s="398"/>
      <c r="AA392" s="398"/>
      <c r="AB392" s="398"/>
      <c r="AC392" s="398"/>
      <c r="AD392" s="399"/>
      <c r="AE392" s="399"/>
      <c r="AF392" s="398"/>
      <c r="AG392" s="407"/>
      <c r="AH392" s="407"/>
      <c r="AI392" s="407"/>
      <c r="AJ392" s="407"/>
      <c r="AK392" s="407"/>
      <c r="AL392" s="398"/>
      <c r="AM392" s="400"/>
      <c r="AN392" s="399"/>
      <c r="AO392" s="399"/>
      <c r="AP392" s="398"/>
      <c r="AQ392" s="398"/>
      <c r="AR392" s="398"/>
      <c r="AS392" s="398"/>
      <c r="AT392" s="398"/>
      <c r="AU392" s="398"/>
      <c r="AV392" s="398"/>
      <c r="AW392" s="398"/>
      <c r="AX392" s="397"/>
      <c r="AY392" s="397"/>
      <c r="AZ392" s="399"/>
      <c r="BA392" s="398"/>
      <c r="BB392" s="398"/>
      <c r="BC392" s="398"/>
      <c r="BD392" s="398"/>
      <c r="BE392" s="398"/>
      <c r="BF392" s="398"/>
      <c r="BG392" s="399"/>
      <c r="BH392" s="399"/>
      <c r="BI392" s="398"/>
      <c r="BJ392" s="398"/>
      <c r="BK392" s="398"/>
      <c r="BL392" s="398"/>
      <c r="BM392" s="398"/>
      <c r="BN392" s="398"/>
      <c r="BO392" s="398"/>
      <c r="BP392" s="398"/>
      <c r="BQ392" s="398"/>
      <c r="BR392" s="398"/>
      <c r="BS392" s="399"/>
      <c r="BT392" s="402"/>
      <c r="BU392" s="399"/>
      <c r="BV392" s="403"/>
      <c r="BW392" s="404"/>
      <c r="BX392" s="398"/>
      <c r="BY392" s="398"/>
      <c r="BZ392" s="398"/>
      <c r="CA392" s="399"/>
      <c r="CB392" s="405"/>
      <c r="CC392" s="406"/>
      <c r="CD392" s="406"/>
      <c r="CE392" s="398"/>
      <c r="CF392" s="406"/>
      <c r="CG392" s="406"/>
      <c r="CH392" s="406"/>
      <c r="CI392" s="406"/>
      <c r="CJ392" s="406"/>
      <c r="CK392" s="406"/>
      <c r="CL392" s="406"/>
      <c r="CM392" s="399"/>
    </row>
    <row r="393" spans="1:91" x14ac:dyDescent="0.25">
      <c r="A393" s="398"/>
      <c r="B393" s="399"/>
      <c r="C393" s="399"/>
      <c r="D393" s="398"/>
      <c r="E393" s="400"/>
      <c r="F393" s="401"/>
      <c r="G393" s="401"/>
      <c r="H393" s="401"/>
      <c r="I393" s="401"/>
      <c r="J393" s="398"/>
      <c r="K393" s="398"/>
      <c r="L393" s="398"/>
      <c r="Q393" s="398"/>
      <c r="R393" s="398"/>
      <c r="S393" s="398"/>
      <c r="T393" s="398"/>
      <c r="U393" s="398"/>
      <c r="V393" s="400"/>
      <c r="W393" s="400"/>
      <c r="X393" s="399"/>
      <c r="Y393" s="398"/>
      <c r="Z393" s="398"/>
      <c r="AA393" s="398"/>
      <c r="AB393" s="398"/>
      <c r="AC393" s="398"/>
      <c r="AD393" s="399"/>
      <c r="AE393" s="399"/>
      <c r="AF393" s="398"/>
      <c r="AG393" s="407"/>
      <c r="AH393" s="407"/>
      <c r="AI393" s="407"/>
      <c r="AJ393" s="407"/>
      <c r="AK393" s="407"/>
      <c r="AL393" s="398"/>
      <c r="AM393" s="400"/>
      <c r="AN393" s="399"/>
      <c r="AO393" s="399"/>
      <c r="AP393" s="398"/>
      <c r="AQ393" s="398"/>
      <c r="AR393" s="398"/>
      <c r="AS393" s="398"/>
      <c r="AT393" s="398"/>
      <c r="AU393" s="398"/>
      <c r="AV393" s="398"/>
      <c r="AW393" s="398"/>
      <c r="AX393" s="397"/>
      <c r="AY393" s="397"/>
      <c r="AZ393" s="399"/>
      <c r="BA393" s="398"/>
      <c r="BB393" s="398"/>
      <c r="BC393" s="398"/>
      <c r="BD393" s="398"/>
      <c r="BE393" s="398"/>
      <c r="BF393" s="398"/>
      <c r="BG393" s="399"/>
      <c r="BH393" s="399"/>
      <c r="BI393" s="398"/>
      <c r="BJ393" s="398"/>
      <c r="BK393" s="398"/>
      <c r="BL393" s="398"/>
      <c r="BM393" s="398"/>
      <c r="BN393" s="398"/>
      <c r="BO393" s="398"/>
      <c r="BP393" s="398"/>
      <c r="BQ393" s="398"/>
      <c r="BR393" s="398"/>
      <c r="BS393" s="399"/>
      <c r="BT393" s="402"/>
      <c r="BU393" s="399"/>
      <c r="BV393" s="403"/>
      <c r="BW393" s="404"/>
      <c r="BX393" s="398"/>
      <c r="BY393" s="398"/>
      <c r="BZ393" s="398"/>
      <c r="CA393" s="399"/>
      <c r="CB393" s="405"/>
      <c r="CC393" s="406"/>
      <c r="CD393" s="406"/>
      <c r="CE393" s="398"/>
      <c r="CF393" s="406"/>
      <c r="CG393" s="406"/>
      <c r="CH393" s="406"/>
      <c r="CI393" s="406"/>
      <c r="CJ393" s="406"/>
      <c r="CK393" s="406"/>
      <c r="CL393" s="406"/>
      <c r="CM393" s="399"/>
    </row>
    <row r="394" spans="1:91" x14ac:dyDescent="0.25">
      <c r="A394" s="398"/>
      <c r="B394" s="399"/>
      <c r="C394" s="399"/>
      <c r="D394" s="398"/>
      <c r="E394" s="400"/>
      <c r="F394" s="401"/>
      <c r="G394" s="401"/>
      <c r="H394" s="401"/>
      <c r="I394" s="401"/>
      <c r="J394" s="398"/>
      <c r="K394" s="398"/>
      <c r="L394" s="398"/>
      <c r="Q394" s="398"/>
      <c r="R394" s="398"/>
      <c r="S394" s="398"/>
      <c r="T394" s="398"/>
      <c r="U394" s="398"/>
      <c r="V394" s="400"/>
      <c r="W394" s="400"/>
      <c r="X394" s="399"/>
      <c r="Y394" s="398"/>
      <c r="Z394" s="398"/>
      <c r="AA394" s="398"/>
      <c r="AB394" s="398"/>
      <c r="AC394" s="398"/>
      <c r="AD394" s="399"/>
      <c r="AE394" s="399"/>
      <c r="AF394" s="398"/>
      <c r="AG394" s="407"/>
      <c r="AH394" s="407"/>
      <c r="AI394" s="407"/>
      <c r="AJ394" s="407"/>
      <c r="AK394" s="407"/>
      <c r="AL394" s="398"/>
      <c r="AM394" s="400"/>
      <c r="AN394" s="399"/>
      <c r="AO394" s="399"/>
      <c r="AP394" s="398"/>
      <c r="AQ394" s="398"/>
      <c r="AR394" s="398"/>
      <c r="AS394" s="398"/>
      <c r="AT394" s="398"/>
      <c r="AU394" s="398"/>
      <c r="AV394" s="398"/>
      <c r="AW394" s="398"/>
      <c r="AX394" s="397"/>
      <c r="AY394" s="397"/>
      <c r="AZ394" s="399"/>
      <c r="BA394" s="398"/>
      <c r="BB394" s="398"/>
      <c r="BC394" s="398"/>
      <c r="BD394" s="398"/>
      <c r="BE394" s="398"/>
      <c r="BF394" s="398"/>
      <c r="BG394" s="399"/>
      <c r="BH394" s="399"/>
      <c r="BI394" s="398"/>
      <c r="BJ394" s="398"/>
      <c r="BK394" s="398"/>
      <c r="BL394" s="398"/>
      <c r="BM394" s="398"/>
      <c r="BN394" s="398"/>
      <c r="BO394" s="398"/>
      <c r="BP394" s="398"/>
      <c r="BQ394" s="398"/>
      <c r="BR394" s="398"/>
      <c r="BS394" s="399"/>
      <c r="BT394" s="402"/>
      <c r="BU394" s="399"/>
      <c r="BV394" s="403"/>
      <c r="BW394" s="404"/>
      <c r="BX394" s="398"/>
      <c r="BY394" s="398"/>
      <c r="BZ394" s="398"/>
      <c r="CA394" s="399"/>
      <c r="CB394" s="405"/>
      <c r="CC394" s="406"/>
      <c r="CD394" s="406"/>
      <c r="CE394" s="398"/>
      <c r="CF394" s="406"/>
      <c r="CG394" s="406"/>
      <c r="CH394" s="406"/>
      <c r="CI394" s="406"/>
      <c r="CJ394" s="406"/>
      <c r="CK394" s="406"/>
      <c r="CL394" s="406"/>
      <c r="CM394" s="399"/>
    </row>
    <row r="395" spans="1:91" x14ac:dyDescent="0.25">
      <c r="A395" s="398"/>
      <c r="B395" s="399"/>
      <c r="C395" s="399"/>
      <c r="D395" s="398"/>
      <c r="E395" s="400"/>
      <c r="F395" s="401"/>
      <c r="G395" s="401"/>
      <c r="H395" s="401"/>
      <c r="I395" s="401"/>
      <c r="J395" s="398"/>
      <c r="K395" s="398"/>
      <c r="L395" s="398"/>
      <c r="Q395" s="398"/>
      <c r="R395" s="398"/>
      <c r="S395" s="398"/>
      <c r="T395" s="398"/>
      <c r="U395" s="398"/>
      <c r="V395" s="400"/>
      <c r="W395" s="400"/>
      <c r="X395" s="399"/>
      <c r="Y395" s="398"/>
      <c r="Z395" s="398"/>
      <c r="AA395" s="398"/>
      <c r="AB395" s="398"/>
      <c r="AC395" s="398"/>
      <c r="AD395" s="399"/>
      <c r="AE395" s="399"/>
      <c r="AF395" s="398"/>
      <c r="AG395" s="407"/>
      <c r="AH395" s="407"/>
      <c r="AI395" s="407"/>
      <c r="AJ395" s="407"/>
      <c r="AK395" s="407"/>
      <c r="AL395" s="398"/>
      <c r="AM395" s="400"/>
      <c r="AN395" s="399"/>
      <c r="AO395" s="399"/>
      <c r="AP395" s="398"/>
      <c r="AQ395" s="398"/>
      <c r="AR395" s="398"/>
      <c r="AS395" s="398"/>
      <c r="AT395" s="398"/>
      <c r="AU395" s="398"/>
      <c r="AV395" s="398"/>
      <c r="AW395" s="398"/>
      <c r="AX395" s="397"/>
      <c r="AY395" s="397"/>
      <c r="AZ395" s="399"/>
      <c r="BA395" s="398"/>
      <c r="BB395" s="398"/>
      <c r="BC395" s="398"/>
      <c r="BD395" s="398"/>
      <c r="BE395" s="398"/>
      <c r="BF395" s="398"/>
      <c r="BG395" s="399"/>
      <c r="BH395" s="399"/>
      <c r="BI395" s="398"/>
      <c r="BJ395" s="398"/>
      <c r="BK395" s="398"/>
      <c r="BL395" s="398"/>
      <c r="BM395" s="398"/>
      <c r="BN395" s="398"/>
      <c r="BO395" s="398"/>
      <c r="BP395" s="398"/>
      <c r="BQ395" s="398"/>
      <c r="BR395" s="398"/>
      <c r="BS395" s="399"/>
      <c r="BT395" s="402"/>
      <c r="BU395" s="399"/>
      <c r="BV395" s="403"/>
      <c r="BW395" s="404"/>
      <c r="BX395" s="398"/>
      <c r="BY395" s="398"/>
      <c r="BZ395" s="398"/>
      <c r="CA395" s="399"/>
      <c r="CB395" s="405"/>
      <c r="CC395" s="406"/>
      <c r="CD395" s="406"/>
      <c r="CE395" s="398"/>
      <c r="CF395" s="406"/>
      <c r="CG395" s="406"/>
      <c r="CH395" s="406"/>
      <c r="CI395" s="406"/>
      <c r="CJ395" s="406"/>
      <c r="CK395" s="406"/>
      <c r="CL395" s="406"/>
      <c r="CM395" s="399"/>
    </row>
    <row r="396" spans="1:91" x14ac:dyDescent="0.25">
      <c r="A396" s="398"/>
      <c r="B396" s="399"/>
      <c r="C396" s="399"/>
      <c r="D396" s="398"/>
      <c r="E396" s="400"/>
      <c r="F396" s="401"/>
      <c r="G396" s="401"/>
      <c r="H396" s="401"/>
      <c r="I396" s="401"/>
      <c r="J396" s="398"/>
      <c r="K396" s="398"/>
      <c r="L396" s="398"/>
      <c r="Q396" s="398"/>
      <c r="R396" s="398"/>
      <c r="S396" s="398"/>
      <c r="T396" s="398"/>
      <c r="U396" s="398"/>
      <c r="V396" s="400"/>
      <c r="W396" s="400"/>
      <c r="X396" s="399"/>
      <c r="Y396" s="398"/>
      <c r="Z396" s="398"/>
      <c r="AA396" s="398"/>
      <c r="AB396" s="398"/>
      <c r="AC396" s="398"/>
      <c r="AD396" s="399"/>
      <c r="AE396" s="399"/>
      <c r="AF396" s="398"/>
      <c r="AG396" s="407"/>
      <c r="AH396" s="407"/>
      <c r="AI396" s="407"/>
      <c r="AJ396" s="407"/>
      <c r="AK396" s="407"/>
      <c r="AL396" s="398"/>
      <c r="AM396" s="400"/>
      <c r="AN396" s="399"/>
      <c r="AO396" s="399"/>
      <c r="AP396" s="398"/>
      <c r="AQ396" s="398"/>
      <c r="AR396" s="398"/>
      <c r="AS396" s="398"/>
      <c r="AT396" s="398"/>
      <c r="AU396" s="398"/>
      <c r="AV396" s="398"/>
      <c r="AW396" s="398"/>
      <c r="AX396" s="397"/>
      <c r="AY396" s="397"/>
      <c r="AZ396" s="399"/>
      <c r="BA396" s="398"/>
      <c r="BB396" s="398"/>
      <c r="BC396" s="398"/>
      <c r="BD396" s="398"/>
      <c r="BE396" s="398"/>
      <c r="BF396" s="398"/>
      <c r="BG396" s="399"/>
      <c r="BH396" s="399"/>
      <c r="BI396" s="398"/>
      <c r="BJ396" s="398"/>
      <c r="BK396" s="398"/>
      <c r="BL396" s="398"/>
      <c r="BM396" s="398"/>
      <c r="BN396" s="398"/>
      <c r="BO396" s="398"/>
      <c r="BP396" s="398"/>
      <c r="BQ396" s="398"/>
      <c r="BR396" s="398"/>
      <c r="BS396" s="399"/>
      <c r="BT396" s="402"/>
      <c r="BU396" s="399"/>
      <c r="BV396" s="403"/>
      <c r="BW396" s="404"/>
      <c r="BX396" s="398"/>
      <c r="BY396" s="398"/>
      <c r="BZ396" s="398"/>
      <c r="CA396" s="399"/>
      <c r="CB396" s="405"/>
      <c r="CC396" s="406"/>
      <c r="CD396" s="406"/>
      <c r="CE396" s="398"/>
      <c r="CF396" s="406"/>
      <c r="CG396" s="406"/>
      <c r="CH396" s="406"/>
      <c r="CI396" s="406"/>
      <c r="CJ396" s="406"/>
      <c r="CK396" s="406"/>
      <c r="CL396" s="406"/>
      <c r="CM396" s="399"/>
    </row>
    <row r="397" spans="1:91" x14ac:dyDescent="0.25">
      <c r="A397" s="398"/>
      <c r="B397" s="399"/>
      <c r="C397" s="399"/>
      <c r="D397" s="398"/>
      <c r="E397" s="400"/>
      <c r="F397" s="401"/>
      <c r="G397" s="401"/>
      <c r="H397" s="401"/>
      <c r="I397" s="401"/>
      <c r="J397" s="398"/>
      <c r="K397" s="398"/>
      <c r="L397" s="398"/>
      <c r="Q397" s="398"/>
      <c r="R397" s="398"/>
      <c r="S397" s="398"/>
      <c r="T397" s="398"/>
      <c r="U397" s="398"/>
      <c r="V397" s="400"/>
      <c r="W397" s="400"/>
      <c r="X397" s="399"/>
      <c r="Y397" s="398"/>
      <c r="Z397" s="398"/>
      <c r="AA397" s="398"/>
      <c r="AB397" s="398"/>
      <c r="AC397" s="398"/>
      <c r="AD397" s="399"/>
      <c r="AE397" s="399"/>
      <c r="AF397" s="398"/>
      <c r="AG397" s="407"/>
      <c r="AH397" s="407"/>
      <c r="AI397" s="407"/>
      <c r="AJ397" s="407"/>
      <c r="AK397" s="407"/>
      <c r="AL397" s="398"/>
      <c r="AM397" s="400"/>
      <c r="AN397" s="399"/>
      <c r="AO397" s="399"/>
      <c r="AP397" s="398"/>
      <c r="AQ397" s="398"/>
      <c r="AR397" s="398"/>
      <c r="AS397" s="398"/>
      <c r="AT397" s="398"/>
      <c r="AU397" s="398"/>
      <c r="AV397" s="398"/>
      <c r="AW397" s="398"/>
      <c r="AX397" s="397"/>
      <c r="AY397" s="397"/>
      <c r="AZ397" s="399"/>
      <c r="BA397" s="398"/>
      <c r="BB397" s="398"/>
      <c r="BC397" s="398"/>
      <c r="BD397" s="398"/>
      <c r="BE397" s="398"/>
      <c r="BF397" s="398"/>
      <c r="BG397" s="399"/>
      <c r="BH397" s="399"/>
      <c r="BI397" s="398"/>
      <c r="BJ397" s="398"/>
      <c r="BK397" s="398"/>
      <c r="BL397" s="398"/>
      <c r="BM397" s="398"/>
      <c r="BN397" s="398"/>
      <c r="BO397" s="398"/>
      <c r="BP397" s="398"/>
      <c r="BQ397" s="398"/>
      <c r="BR397" s="398"/>
      <c r="BS397" s="399"/>
      <c r="BT397" s="402"/>
      <c r="BU397" s="399"/>
      <c r="BV397" s="403"/>
      <c r="BW397" s="404"/>
      <c r="BX397" s="398"/>
      <c r="BY397" s="398"/>
      <c r="BZ397" s="398"/>
      <c r="CA397" s="399"/>
      <c r="CB397" s="405"/>
      <c r="CC397" s="406"/>
      <c r="CD397" s="406"/>
      <c r="CE397" s="398"/>
      <c r="CF397" s="406"/>
      <c r="CG397" s="406"/>
      <c r="CH397" s="406"/>
      <c r="CI397" s="406"/>
      <c r="CJ397" s="406"/>
      <c r="CK397" s="406"/>
      <c r="CL397" s="406"/>
      <c r="CM397" s="399"/>
    </row>
    <row r="398" spans="1:91" x14ac:dyDescent="0.25">
      <c r="A398" s="398"/>
      <c r="B398" s="399"/>
      <c r="C398" s="399"/>
      <c r="D398" s="398"/>
      <c r="E398" s="400"/>
      <c r="F398" s="401"/>
      <c r="G398" s="401"/>
      <c r="H398" s="401"/>
      <c r="I398" s="401"/>
      <c r="J398" s="398"/>
      <c r="K398" s="398"/>
      <c r="L398" s="398"/>
      <c r="Q398" s="398"/>
      <c r="R398" s="398"/>
      <c r="S398" s="398"/>
      <c r="T398" s="398"/>
      <c r="U398" s="398"/>
      <c r="V398" s="400"/>
      <c r="W398" s="400"/>
      <c r="X398" s="399"/>
      <c r="Y398" s="398"/>
      <c r="Z398" s="398"/>
      <c r="AA398" s="398"/>
      <c r="AB398" s="398"/>
      <c r="AC398" s="398"/>
      <c r="AD398" s="399"/>
      <c r="AE398" s="399"/>
      <c r="AF398" s="398"/>
      <c r="AG398" s="407"/>
      <c r="AH398" s="407"/>
      <c r="AI398" s="407"/>
      <c r="AJ398" s="407"/>
      <c r="AK398" s="407"/>
      <c r="AL398" s="398"/>
      <c r="AM398" s="400"/>
      <c r="AN398" s="399"/>
      <c r="AO398" s="399"/>
      <c r="AP398" s="398"/>
      <c r="AQ398" s="398"/>
      <c r="AR398" s="398"/>
      <c r="AS398" s="398"/>
      <c r="AT398" s="398"/>
      <c r="AU398" s="398"/>
      <c r="AV398" s="398"/>
      <c r="AW398" s="398"/>
      <c r="AX398" s="397"/>
      <c r="AY398" s="397"/>
      <c r="AZ398" s="399"/>
      <c r="BA398" s="398"/>
      <c r="BB398" s="398"/>
      <c r="BC398" s="398"/>
      <c r="BD398" s="398"/>
      <c r="BE398" s="398"/>
      <c r="BF398" s="398"/>
      <c r="BG398" s="399"/>
      <c r="BH398" s="399"/>
      <c r="BI398" s="398"/>
      <c r="BJ398" s="398"/>
      <c r="BK398" s="398"/>
      <c r="BL398" s="398"/>
      <c r="BM398" s="398"/>
      <c r="BN398" s="398"/>
      <c r="BO398" s="398"/>
      <c r="BP398" s="398"/>
      <c r="BQ398" s="398"/>
      <c r="BR398" s="398"/>
      <c r="BS398" s="399"/>
      <c r="BT398" s="402"/>
      <c r="BU398" s="399"/>
      <c r="BV398" s="403"/>
      <c r="BW398" s="404"/>
      <c r="BX398" s="398"/>
      <c r="BY398" s="398"/>
      <c r="BZ398" s="398"/>
      <c r="CA398" s="399"/>
      <c r="CB398" s="405"/>
      <c r="CC398" s="406"/>
      <c r="CD398" s="406"/>
      <c r="CE398" s="398"/>
      <c r="CF398" s="406"/>
      <c r="CG398" s="406"/>
      <c r="CH398" s="406"/>
      <c r="CI398" s="406"/>
      <c r="CJ398" s="406"/>
      <c r="CK398" s="406"/>
      <c r="CL398" s="406"/>
      <c r="CM398" s="399"/>
    </row>
    <row r="399" spans="1:91" x14ac:dyDescent="0.25">
      <c r="A399" s="398"/>
      <c r="B399" s="399"/>
      <c r="C399" s="399"/>
      <c r="D399" s="398"/>
      <c r="E399" s="400"/>
      <c r="F399" s="401"/>
      <c r="G399" s="401"/>
      <c r="H399" s="401"/>
      <c r="I399" s="401"/>
      <c r="J399" s="398"/>
      <c r="K399" s="398"/>
      <c r="L399" s="398"/>
      <c r="Q399" s="398"/>
      <c r="R399" s="398"/>
      <c r="S399" s="398"/>
      <c r="T399" s="398"/>
      <c r="U399" s="398"/>
      <c r="V399" s="400"/>
      <c r="W399" s="400"/>
      <c r="X399" s="399"/>
      <c r="Y399" s="398"/>
      <c r="Z399" s="398"/>
      <c r="AA399" s="398"/>
      <c r="AB399" s="398"/>
      <c r="AC399" s="398"/>
      <c r="AD399" s="399"/>
      <c r="AE399" s="399"/>
      <c r="AF399" s="398"/>
      <c r="AG399" s="407"/>
      <c r="AH399" s="407"/>
      <c r="AI399" s="407"/>
      <c r="AJ399" s="407"/>
      <c r="AK399" s="407"/>
      <c r="AL399" s="398"/>
      <c r="AM399" s="400"/>
      <c r="AN399" s="399"/>
      <c r="AO399" s="399"/>
      <c r="AP399" s="398"/>
      <c r="AQ399" s="398"/>
      <c r="AR399" s="398"/>
      <c r="AS399" s="398"/>
      <c r="AT399" s="398"/>
      <c r="AU399" s="398"/>
      <c r="AV399" s="398"/>
      <c r="AW399" s="398"/>
      <c r="AX399" s="397"/>
      <c r="AY399" s="397"/>
      <c r="AZ399" s="399"/>
      <c r="BA399" s="398"/>
      <c r="BB399" s="398"/>
      <c r="BC399" s="398"/>
      <c r="BD399" s="398"/>
      <c r="BE399" s="398"/>
      <c r="BF399" s="398"/>
      <c r="BG399" s="399"/>
      <c r="BH399" s="399"/>
      <c r="BI399" s="398"/>
      <c r="BJ399" s="398"/>
      <c r="BK399" s="398"/>
      <c r="BL399" s="398"/>
      <c r="BM399" s="398"/>
      <c r="BN399" s="398"/>
      <c r="BO399" s="398"/>
      <c r="BP399" s="398"/>
      <c r="BQ399" s="398"/>
      <c r="BR399" s="398"/>
      <c r="BS399" s="399"/>
      <c r="BT399" s="402"/>
      <c r="BU399" s="399"/>
      <c r="BV399" s="403"/>
      <c r="BW399" s="404"/>
      <c r="BX399" s="398"/>
      <c r="BY399" s="398"/>
      <c r="BZ399" s="398"/>
      <c r="CA399" s="399"/>
      <c r="CB399" s="405"/>
      <c r="CC399" s="406"/>
      <c r="CD399" s="406"/>
      <c r="CE399" s="398"/>
      <c r="CF399" s="406"/>
      <c r="CG399" s="406"/>
      <c r="CH399" s="406"/>
      <c r="CI399" s="406"/>
      <c r="CJ399" s="406"/>
      <c r="CK399" s="406"/>
      <c r="CL399" s="406"/>
      <c r="CM399" s="399"/>
    </row>
    <row r="400" spans="1:91" x14ac:dyDescent="0.25">
      <c r="A400" s="398"/>
      <c r="B400" s="399"/>
      <c r="C400" s="399"/>
      <c r="D400" s="398"/>
      <c r="E400" s="400"/>
      <c r="F400" s="401"/>
      <c r="G400" s="401"/>
      <c r="H400" s="401"/>
      <c r="I400" s="401"/>
      <c r="J400" s="398"/>
      <c r="K400" s="398"/>
      <c r="L400" s="398"/>
      <c r="Q400" s="398"/>
      <c r="R400" s="398"/>
      <c r="S400" s="398"/>
      <c r="T400" s="398"/>
      <c r="U400" s="398"/>
      <c r="V400" s="400"/>
      <c r="W400" s="400"/>
      <c r="X400" s="399"/>
      <c r="Y400" s="398"/>
      <c r="Z400" s="398"/>
      <c r="AA400" s="398"/>
      <c r="AB400" s="398"/>
      <c r="AC400" s="398"/>
      <c r="AD400" s="399"/>
      <c r="AE400" s="399"/>
      <c r="AF400" s="398"/>
      <c r="AG400" s="407"/>
      <c r="AH400" s="407"/>
      <c r="AI400" s="407"/>
      <c r="AJ400" s="407"/>
      <c r="AK400" s="407"/>
      <c r="AL400" s="398"/>
      <c r="AM400" s="400"/>
      <c r="AN400" s="399"/>
      <c r="AO400" s="399"/>
      <c r="AP400" s="398"/>
      <c r="AQ400" s="398"/>
      <c r="AR400" s="398"/>
      <c r="AS400" s="398"/>
      <c r="AT400" s="398"/>
      <c r="AU400" s="398"/>
      <c r="AV400" s="398"/>
      <c r="AW400" s="398"/>
      <c r="AX400" s="397"/>
      <c r="AY400" s="397"/>
      <c r="AZ400" s="399"/>
      <c r="BA400" s="398"/>
      <c r="BB400" s="398"/>
      <c r="BC400" s="398"/>
      <c r="BD400" s="398"/>
      <c r="BE400" s="398"/>
      <c r="BF400" s="398"/>
      <c r="BG400" s="399"/>
      <c r="BH400" s="399"/>
      <c r="BI400" s="398"/>
      <c r="BJ400" s="398"/>
      <c r="BK400" s="398"/>
      <c r="BL400" s="398"/>
      <c r="BM400" s="398"/>
      <c r="BN400" s="398"/>
      <c r="BO400" s="398"/>
      <c r="BP400" s="398"/>
      <c r="BQ400" s="398"/>
      <c r="BR400" s="398"/>
      <c r="BS400" s="399"/>
      <c r="BT400" s="402"/>
      <c r="BU400" s="399"/>
      <c r="BV400" s="403"/>
      <c r="BW400" s="404"/>
      <c r="BX400" s="398"/>
      <c r="BY400" s="398"/>
      <c r="BZ400" s="398"/>
      <c r="CA400" s="399"/>
      <c r="CB400" s="405"/>
      <c r="CC400" s="406"/>
      <c r="CD400" s="406"/>
      <c r="CE400" s="398"/>
      <c r="CF400" s="406"/>
      <c r="CG400" s="406"/>
      <c r="CH400" s="406"/>
      <c r="CI400" s="406"/>
      <c r="CJ400" s="406"/>
      <c r="CK400" s="406"/>
      <c r="CL400" s="406"/>
      <c r="CM400" s="399"/>
    </row>
    <row r="401" spans="1:91" x14ac:dyDescent="0.25">
      <c r="A401" s="398"/>
      <c r="B401" s="399"/>
      <c r="C401" s="399"/>
      <c r="D401" s="398"/>
      <c r="E401" s="400"/>
      <c r="F401" s="401"/>
      <c r="G401" s="401"/>
      <c r="H401" s="401"/>
      <c r="I401" s="401"/>
      <c r="J401" s="398"/>
      <c r="K401" s="398"/>
      <c r="L401" s="398"/>
      <c r="Q401" s="398"/>
      <c r="R401" s="398"/>
      <c r="S401" s="398"/>
      <c r="T401" s="398"/>
      <c r="U401" s="398"/>
      <c r="V401" s="400"/>
      <c r="W401" s="400"/>
      <c r="X401" s="399"/>
      <c r="Y401" s="398"/>
      <c r="Z401" s="398"/>
      <c r="AA401" s="398"/>
      <c r="AB401" s="398"/>
      <c r="AC401" s="398"/>
      <c r="AD401" s="399"/>
      <c r="AE401" s="399"/>
      <c r="AF401" s="398"/>
      <c r="AG401" s="407"/>
      <c r="AH401" s="407"/>
      <c r="AI401" s="407"/>
      <c r="AJ401" s="407"/>
      <c r="AK401" s="407"/>
      <c r="AL401" s="398"/>
      <c r="AM401" s="400"/>
      <c r="AN401" s="399"/>
      <c r="AO401" s="399"/>
      <c r="AP401" s="398"/>
      <c r="AQ401" s="398"/>
      <c r="AR401" s="398"/>
      <c r="AS401" s="398"/>
      <c r="AT401" s="398"/>
      <c r="AU401" s="398"/>
      <c r="AV401" s="398"/>
      <c r="AW401" s="398"/>
      <c r="AX401" s="397"/>
      <c r="AY401" s="397"/>
      <c r="AZ401" s="399"/>
      <c r="BA401" s="398"/>
      <c r="BB401" s="398"/>
      <c r="BC401" s="398"/>
      <c r="BD401" s="398"/>
      <c r="BE401" s="398"/>
      <c r="BF401" s="398"/>
      <c r="BG401" s="399"/>
      <c r="BH401" s="399"/>
      <c r="BI401" s="398"/>
      <c r="BJ401" s="398"/>
      <c r="BK401" s="398"/>
      <c r="BL401" s="398"/>
      <c r="BM401" s="398"/>
      <c r="BN401" s="398"/>
      <c r="BO401" s="398"/>
      <c r="BP401" s="398"/>
      <c r="BQ401" s="398"/>
      <c r="BR401" s="398"/>
      <c r="BS401" s="399"/>
      <c r="BT401" s="402"/>
      <c r="BU401" s="399"/>
      <c r="BV401" s="403"/>
      <c r="BW401" s="404"/>
      <c r="BX401" s="398"/>
      <c r="BY401" s="398"/>
      <c r="BZ401" s="398"/>
      <c r="CA401" s="399"/>
      <c r="CB401" s="405"/>
      <c r="CC401" s="406"/>
      <c r="CD401" s="406"/>
      <c r="CE401" s="398"/>
      <c r="CF401" s="406"/>
      <c r="CG401" s="406"/>
      <c r="CH401" s="406"/>
      <c r="CI401" s="406"/>
      <c r="CJ401" s="406"/>
      <c r="CK401" s="406"/>
      <c r="CL401" s="406"/>
      <c r="CM401" s="399"/>
    </row>
    <row r="402" spans="1:91" x14ac:dyDescent="0.25">
      <c r="A402" s="398"/>
      <c r="B402" s="399"/>
      <c r="C402" s="399"/>
      <c r="D402" s="398"/>
      <c r="E402" s="400"/>
      <c r="F402" s="401"/>
      <c r="G402" s="401"/>
      <c r="H402" s="401"/>
      <c r="I402" s="401"/>
      <c r="J402" s="398"/>
      <c r="K402" s="398"/>
      <c r="L402" s="398"/>
      <c r="Q402" s="398"/>
      <c r="R402" s="398"/>
      <c r="S402" s="398"/>
      <c r="T402" s="398"/>
      <c r="U402" s="398"/>
      <c r="V402" s="400"/>
      <c r="W402" s="400"/>
      <c r="X402" s="399"/>
      <c r="Y402" s="398"/>
      <c r="Z402" s="398"/>
      <c r="AA402" s="398"/>
      <c r="AB402" s="398"/>
      <c r="AC402" s="398"/>
      <c r="AD402" s="399"/>
      <c r="AE402" s="399"/>
      <c r="AF402" s="398"/>
      <c r="AG402" s="407"/>
      <c r="AH402" s="407"/>
      <c r="AI402" s="407"/>
      <c r="AJ402" s="407"/>
      <c r="AK402" s="407"/>
      <c r="AL402" s="398"/>
      <c r="AM402" s="400"/>
      <c r="AN402" s="399"/>
      <c r="AO402" s="399"/>
      <c r="AP402" s="398"/>
      <c r="AQ402" s="398"/>
      <c r="AR402" s="398"/>
      <c r="AS402" s="398"/>
      <c r="AT402" s="398"/>
      <c r="AU402" s="398"/>
      <c r="AV402" s="398"/>
      <c r="AW402" s="398"/>
      <c r="AX402" s="397"/>
      <c r="AY402" s="397"/>
      <c r="AZ402" s="399"/>
      <c r="BA402" s="398"/>
      <c r="BB402" s="398"/>
      <c r="BC402" s="398"/>
      <c r="BD402" s="398"/>
      <c r="BE402" s="398"/>
      <c r="BF402" s="398"/>
      <c r="BG402" s="399"/>
      <c r="BH402" s="399"/>
      <c r="BI402" s="398"/>
      <c r="BJ402" s="398"/>
      <c r="BK402" s="398"/>
      <c r="BL402" s="398"/>
      <c r="BM402" s="398"/>
      <c r="BN402" s="398"/>
      <c r="BO402" s="398"/>
      <c r="BP402" s="398"/>
      <c r="BQ402" s="398"/>
      <c r="BR402" s="398"/>
      <c r="BS402" s="399"/>
      <c r="BT402" s="402"/>
      <c r="BU402" s="399"/>
      <c r="BV402" s="403"/>
      <c r="BW402" s="404"/>
      <c r="BX402" s="398"/>
      <c r="BY402" s="398"/>
      <c r="BZ402" s="398"/>
      <c r="CA402" s="399"/>
      <c r="CB402" s="405"/>
      <c r="CC402" s="406"/>
      <c r="CD402" s="406"/>
      <c r="CE402" s="398"/>
      <c r="CF402" s="406"/>
      <c r="CG402" s="406"/>
      <c r="CH402" s="406"/>
      <c r="CI402" s="406"/>
      <c r="CJ402" s="406"/>
      <c r="CK402" s="406"/>
      <c r="CL402" s="406"/>
      <c r="CM402" s="399"/>
    </row>
    <row r="403" spans="1:91" x14ac:dyDescent="0.25">
      <c r="A403" s="398"/>
      <c r="B403" s="399"/>
      <c r="C403" s="399"/>
      <c r="D403" s="398"/>
      <c r="E403" s="400"/>
      <c r="F403" s="401"/>
      <c r="G403" s="401"/>
      <c r="H403" s="401"/>
      <c r="I403" s="401"/>
      <c r="J403" s="398"/>
      <c r="K403" s="398"/>
      <c r="L403" s="398"/>
      <c r="Q403" s="398"/>
      <c r="R403" s="398"/>
      <c r="S403" s="398"/>
      <c r="T403" s="398"/>
      <c r="U403" s="398"/>
      <c r="V403" s="400"/>
      <c r="W403" s="400"/>
      <c r="X403" s="399"/>
      <c r="Y403" s="398"/>
      <c r="Z403" s="398"/>
      <c r="AA403" s="398"/>
      <c r="AB403" s="398"/>
      <c r="AC403" s="398"/>
      <c r="AD403" s="399"/>
      <c r="AE403" s="399"/>
      <c r="AF403" s="398"/>
      <c r="AG403" s="407"/>
      <c r="AH403" s="407"/>
      <c r="AI403" s="407"/>
      <c r="AJ403" s="407"/>
      <c r="AK403" s="407"/>
      <c r="AL403" s="398"/>
      <c r="AM403" s="400"/>
      <c r="AN403" s="399"/>
      <c r="AO403" s="399"/>
      <c r="AP403" s="398"/>
      <c r="AQ403" s="398"/>
      <c r="AR403" s="398"/>
      <c r="AS403" s="398"/>
      <c r="AT403" s="398"/>
      <c r="AU403" s="398"/>
      <c r="AV403" s="398"/>
      <c r="AW403" s="398"/>
      <c r="AX403" s="397"/>
      <c r="AY403" s="397"/>
      <c r="AZ403" s="399"/>
      <c r="BA403" s="398"/>
      <c r="BB403" s="398"/>
      <c r="BC403" s="398"/>
      <c r="BD403" s="398"/>
      <c r="BE403" s="398"/>
      <c r="BF403" s="398"/>
      <c r="BG403" s="399"/>
      <c r="BH403" s="399"/>
      <c r="BI403" s="398"/>
      <c r="BJ403" s="398"/>
      <c r="BK403" s="398"/>
      <c r="BL403" s="398"/>
      <c r="BM403" s="398"/>
      <c r="BN403" s="398"/>
      <c r="BO403" s="398"/>
      <c r="BP403" s="398"/>
      <c r="BQ403" s="398"/>
      <c r="BR403" s="398"/>
      <c r="BS403" s="399"/>
      <c r="BT403" s="402"/>
      <c r="BU403" s="399"/>
      <c r="BV403" s="403"/>
      <c r="BW403" s="404"/>
      <c r="BX403" s="398"/>
      <c r="BY403" s="398"/>
      <c r="BZ403" s="398"/>
      <c r="CA403" s="399"/>
      <c r="CB403" s="405"/>
      <c r="CC403" s="406"/>
      <c r="CD403" s="406"/>
      <c r="CE403" s="398"/>
      <c r="CF403" s="406"/>
      <c r="CG403" s="406"/>
      <c r="CH403" s="406"/>
      <c r="CI403" s="406"/>
      <c r="CJ403" s="406"/>
      <c r="CK403" s="406"/>
      <c r="CL403" s="406"/>
      <c r="CM403" s="399"/>
    </row>
    <row r="404" spans="1:91" x14ac:dyDescent="0.25">
      <c r="A404" s="398"/>
      <c r="B404" s="399"/>
      <c r="C404" s="399"/>
      <c r="D404" s="398"/>
      <c r="E404" s="400"/>
      <c r="F404" s="401"/>
      <c r="G404" s="401"/>
      <c r="H404" s="401"/>
      <c r="I404" s="401"/>
      <c r="J404" s="398"/>
      <c r="K404" s="398"/>
      <c r="L404" s="398"/>
      <c r="Q404" s="398"/>
      <c r="R404" s="398"/>
      <c r="S404" s="398"/>
      <c r="T404" s="398"/>
      <c r="U404" s="398"/>
      <c r="V404" s="400"/>
      <c r="W404" s="400"/>
      <c r="X404" s="399"/>
      <c r="Y404" s="398"/>
      <c r="Z404" s="398"/>
      <c r="AA404" s="398"/>
      <c r="AB404" s="398"/>
      <c r="AC404" s="398"/>
      <c r="AD404" s="399"/>
      <c r="AE404" s="399"/>
      <c r="AF404" s="398"/>
      <c r="AG404" s="407"/>
      <c r="AH404" s="407"/>
      <c r="AI404" s="407"/>
      <c r="AJ404" s="407"/>
      <c r="AK404" s="407"/>
      <c r="AL404" s="398"/>
      <c r="AM404" s="400"/>
      <c r="AN404" s="399"/>
      <c r="AO404" s="399"/>
      <c r="AP404" s="398"/>
      <c r="AQ404" s="398"/>
      <c r="AR404" s="398"/>
      <c r="AS404" s="398"/>
      <c r="AT404" s="398"/>
      <c r="AU404" s="398"/>
      <c r="AV404" s="398"/>
      <c r="AW404" s="398"/>
      <c r="AX404" s="397"/>
      <c r="AY404" s="397"/>
      <c r="AZ404" s="399"/>
      <c r="BA404" s="398"/>
      <c r="BB404" s="398"/>
      <c r="BC404" s="398"/>
      <c r="BD404" s="398"/>
      <c r="BE404" s="398"/>
      <c r="BF404" s="398"/>
      <c r="BG404" s="399"/>
      <c r="BH404" s="399"/>
      <c r="BI404" s="398"/>
      <c r="BJ404" s="398"/>
      <c r="BK404" s="398"/>
      <c r="BL404" s="398"/>
      <c r="BM404" s="398"/>
      <c r="BN404" s="398"/>
      <c r="BO404" s="398"/>
      <c r="BP404" s="398"/>
      <c r="BQ404" s="398"/>
      <c r="BR404" s="398"/>
      <c r="BS404" s="399"/>
      <c r="BT404" s="402"/>
      <c r="BU404" s="399"/>
      <c r="BV404" s="403"/>
      <c r="BW404" s="404"/>
      <c r="BX404" s="398"/>
      <c r="BY404" s="398"/>
      <c r="BZ404" s="398"/>
      <c r="CA404" s="399"/>
      <c r="CB404" s="405"/>
      <c r="CC404" s="406"/>
      <c r="CD404" s="406"/>
      <c r="CE404" s="398"/>
      <c r="CF404" s="406"/>
      <c r="CG404" s="406"/>
      <c r="CH404" s="406"/>
      <c r="CI404" s="406"/>
      <c r="CJ404" s="406"/>
      <c r="CK404" s="406"/>
      <c r="CL404" s="406"/>
      <c r="CM404" s="399"/>
    </row>
    <row r="405" spans="1:91" x14ac:dyDescent="0.25">
      <c r="A405" s="398"/>
      <c r="B405" s="399"/>
      <c r="C405" s="399"/>
      <c r="D405" s="398"/>
      <c r="E405" s="400"/>
      <c r="F405" s="401"/>
      <c r="G405" s="401"/>
      <c r="H405" s="401"/>
      <c r="I405" s="401"/>
      <c r="J405" s="398"/>
      <c r="K405" s="398"/>
      <c r="L405" s="398"/>
      <c r="Q405" s="398"/>
      <c r="R405" s="398"/>
      <c r="S405" s="398"/>
      <c r="T405" s="398"/>
      <c r="U405" s="398"/>
      <c r="V405" s="400"/>
      <c r="W405" s="400"/>
      <c r="X405" s="399"/>
      <c r="Y405" s="398"/>
      <c r="Z405" s="398"/>
      <c r="AA405" s="398"/>
      <c r="AB405" s="398"/>
      <c r="AC405" s="398"/>
      <c r="AD405" s="399"/>
      <c r="AE405" s="399"/>
      <c r="AF405" s="398"/>
      <c r="AG405" s="407"/>
      <c r="AH405" s="407"/>
      <c r="AI405" s="407"/>
      <c r="AJ405" s="407"/>
      <c r="AK405" s="407"/>
      <c r="AL405" s="398"/>
      <c r="AM405" s="400"/>
      <c r="AN405" s="399"/>
      <c r="AO405" s="399"/>
      <c r="AP405" s="398"/>
      <c r="AQ405" s="398"/>
      <c r="AR405" s="398"/>
      <c r="AS405" s="398"/>
      <c r="AT405" s="398"/>
      <c r="AU405" s="398"/>
      <c r="AV405" s="398"/>
      <c r="AW405" s="398"/>
      <c r="AX405" s="397"/>
      <c r="AY405" s="397"/>
      <c r="AZ405" s="399"/>
      <c r="BA405" s="398"/>
      <c r="BB405" s="398"/>
      <c r="BC405" s="398"/>
      <c r="BD405" s="398"/>
      <c r="BE405" s="398"/>
      <c r="BF405" s="398"/>
      <c r="BG405" s="399"/>
      <c r="BH405" s="399"/>
      <c r="BI405" s="398"/>
      <c r="BJ405" s="398"/>
      <c r="BK405" s="398"/>
      <c r="BL405" s="398"/>
      <c r="BM405" s="398"/>
      <c r="BN405" s="398"/>
      <c r="BO405" s="398"/>
      <c r="BP405" s="398"/>
      <c r="BQ405" s="398"/>
      <c r="BR405" s="398"/>
      <c r="BS405" s="399"/>
      <c r="BT405" s="402"/>
      <c r="BU405" s="399"/>
      <c r="BV405" s="403"/>
      <c r="BW405" s="404"/>
      <c r="BX405" s="398"/>
      <c r="BY405" s="398"/>
      <c r="BZ405" s="398"/>
      <c r="CA405" s="399"/>
      <c r="CB405" s="405"/>
      <c r="CC405" s="406"/>
      <c r="CD405" s="406"/>
      <c r="CE405" s="398"/>
      <c r="CF405" s="406"/>
      <c r="CG405" s="406"/>
      <c r="CH405" s="406"/>
      <c r="CI405" s="406"/>
      <c r="CJ405" s="406"/>
      <c r="CK405" s="406"/>
      <c r="CL405" s="406"/>
      <c r="CM405" s="399"/>
    </row>
    <row r="406" spans="1:91" x14ac:dyDescent="0.25">
      <c r="A406" s="398"/>
      <c r="B406" s="399"/>
      <c r="C406" s="399"/>
      <c r="D406" s="398"/>
      <c r="E406" s="400"/>
      <c r="F406" s="401"/>
      <c r="G406" s="401"/>
      <c r="H406" s="401"/>
      <c r="I406" s="401"/>
      <c r="J406" s="398"/>
      <c r="K406" s="398"/>
      <c r="L406" s="398"/>
      <c r="Q406" s="398"/>
      <c r="R406" s="398"/>
      <c r="S406" s="398"/>
      <c r="T406" s="398"/>
      <c r="U406" s="398"/>
      <c r="V406" s="400"/>
      <c r="W406" s="400"/>
      <c r="X406" s="399"/>
      <c r="Y406" s="398"/>
      <c r="Z406" s="398"/>
      <c r="AA406" s="398"/>
      <c r="AB406" s="398"/>
      <c r="AC406" s="398"/>
      <c r="AD406" s="399"/>
      <c r="AE406" s="399"/>
      <c r="AF406" s="398"/>
      <c r="AG406" s="407"/>
      <c r="AH406" s="407"/>
      <c r="AI406" s="407"/>
      <c r="AJ406" s="407"/>
      <c r="AK406" s="407"/>
      <c r="AL406" s="398"/>
      <c r="AM406" s="400"/>
      <c r="AN406" s="399"/>
      <c r="AO406" s="399"/>
      <c r="AP406" s="398"/>
      <c r="AQ406" s="398"/>
      <c r="AR406" s="398"/>
      <c r="AS406" s="398"/>
      <c r="AT406" s="398"/>
      <c r="AU406" s="398"/>
      <c r="AV406" s="398"/>
      <c r="AW406" s="398"/>
      <c r="AX406" s="397"/>
      <c r="AY406" s="397"/>
      <c r="AZ406" s="399"/>
      <c r="BA406" s="398"/>
      <c r="BB406" s="398"/>
      <c r="BC406" s="398"/>
      <c r="BD406" s="398"/>
      <c r="BE406" s="398"/>
      <c r="BF406" s="398"/>
      <c r="BG406" s="399"/>
      <c r="BH406" s="399"/>
      <c r="BI406" s="398"/>
      <c r="BJ406" s="398"/>
      <c r="BK406" s="398"/>
      <c r="BL406" s="398"/>
      <c r="BM406" s="398"/>
      <c r="BN406" s="398"/>
      <c r="BO406" s="398"/>
      <c r="BP406" s="398"/>
      <c r="BQ406" s="398"/>
      <c r="BR406" s="398"/>
      <c r="BS406" s="399"/>
      <c r="BT406" s="402"/>
      <c r="BU406" s="399"/>
      <c r="BV406" s="403"/>
      <c r="BW406" s="404"/>
      <c r="BX406" s="398"/>
      <c r="BY406" s="398"/>
      <c r="BZ406" s="398"/>
      <c r="CA406" s="399"/>
      <c r="CB406" s="405"/>
      <c r="CC406" s="406"/>
      <c r="CD406" s="406"/>
      <c r="CE406" s="398"/>
      <c r="CF406" s="406"/>
      <c r="CG406" s="406"/>
      <c r="CH406" s="406"/>
      <c r="CI406" s="406"/>
      <c r="CJ406" s="406"/>
      <c r="CK406" s="406"/>
      <c r="CL406" s="406"/>
      <c r="CM406" s="399"/>
    </row>
    <row r="407" spans="1:91" x14ac:dyDescent="0.25">
      <c r="A407" s="398"/>
      <c r="B407" s="399"/>
      <c r="C407" s="399"/>
      <c r="D407" s="398"/>
      <c r="E407" s="400"/>
      <c r="F407" s="401"/>
      <c r="G407" s="401"/>
      <c r="H407" s="401"/>
      <c r="I407" s="401"/>
      <c r="J407" s="398"/>
      <c r="K407" s="398"/>
      <c r="L407" s="398"/>
      <c r="Q407" s="398"/>
      <c r="R407" s="398"/>
      <c r="S407" s="398"/>
      <c r="T407" s="398"/>
      <c r="U407" s="398"/>
      <c r="V407" s="400"/>
      <c r="W407" s="400"/>
      <c r="X407" s="399"/>
      <c r="Y407" s="398"/>
      <c r="Z407" s="398"/>
      <c r="AA407" s="398"/>
      <c r="AB407" s="398"/>
      <c r="AC407" s="398"/>
      <c r="AD407" s="399"/>
      <c r="AE407" s="399"/>
      <c r="AF407" s="398"/>
      <c r="AG407" s="407"/>
      <c r="AH407" s="407"/>
      <c r="AI407" s="407"/>
      <c r="AJ407" s="407"/>
      <c r="AK407" s="407"/>
      <c r="AL407" s="398"/>
      <c r="AM407" s="400"/>
      <c r="AN407" s="399"/>
      <c r="AO407" s="399"/>
      <c r="AP407" s="398"/>
      <c r="AQ407" s="398"/>
      <c r="AR407" s="398"/>
      <c r="AS407" s="398"/>
      <c r="AT407" s="398"/>
      <c r="AU407" s="398"/>
      <c r="AV407" s="398"/>
      <c r="AW407" s="398"/>
      <c r="AX407" s="397"/>
      <c r="AY407" s="397"/>
      <c r="AZ407" s="399"/>
      <c r="BA407" s="398"/>
      <c r="BB407" s="398"/>
      <c r="BC407" s="398"/>
      <c r="BD407" s="398"/>
      <c r="BE407" s="398"/>
      <c r="BF407" s="398"/>
      <c r="BG407" s="399"/>
      <c r="BH407" s="399"/>
      <c r="BI407" s="398"/>
      <c r="BJ407" s="398"/>
      <c r="BK407" s="398"/>
      <c r="BL407" s="398"/>
      <c r="BM407" s="398"/>
      <c r="BN407" s="398"/>
      <c r="BO407" s="398"/>
      <c r="BP407" s="398"/>
      <c r="BQ407" s="398"/>
      <c r="BR407" s="398"/>
      <c r="BS407" s="399"/>
      <c r="BT407" s="402"/>
      <c r="BU407" s="399"/>
      <c r="BV407" s="403"/>
      <c r="BW407" s="404"/>
      <c r="BX407" s="398"/>
      <c r="BY407" s="398"/>
      <c r="BZ407" s="398"/>
      <c r="CA407" s="399"/>
      <c r="CB407" s="405"/>
      <c r="CC407" s="406"/>
      <c r="CD407" s="406"/>
      <c r="CE407" s="398"/>
      <c r="CF407" s="406"/>
      <c r="CG407" s="406"/>
      <c r="CH407" s="406"/>
      <c r="CI407" s="406"/>
      <c r="CJ407" s="406"/>
      <c r="CK407" s="406"/>
      <c r="CL407" s="406"/>
      <c r="CM407" s="399"/>
    </row>
    <row r="408" spans="1:91" x14ac:dyDescent="0.25">
      <c r="A408" s="398"/>
      <c r="B408" s="399"/>
      <c r="C408" s="399"/>
      <c r="D408" s="398"/>
      <c r="E408" s="400"/>
      <c r="F408" s="401"/>
      <c r="G408" s="401"/>
      <c r="H408" s="401"/>
      <c r="I408" s="401"/>
      <c r="J408" s="398"/>
      <c r="K408" s="398"/>
      <c r="L408" s="398"/>
      <c r="Q408" s="398"/>
      <c r="R408" s="398"/>
      <c r="S408" s="398"/>
      <c r="T408" s="398"/>
      <c r="U408" s="398"/>
      <c r="V408" s="400"/>
      <c r="W408" s="400"/>
      <c r="X408" s="399"/>
      <c r="Y408" s="398"/>
      <c r="Z408" s="398"/>
      <c r="AA408" s="398"/>
      <c r="AB408" s="398"/>
      <c r="AC408" s="398"/>
      <c r="AD408" s="399"/>
      <c r="AE408" s="399"/>
      <c r="AF408" s="398"/>
      <c r="AG408" s="407"/>
      <c r="AH408" s="407"/>
      <c r="AI408" s="407"/>
      <c r="AJ408" s="407"/>
      <c r="AK408" s="407"/>
      <c r="AL408" s="398"/>
      <c r="AM408" s="400"/>
      <c r="AN408" s="399"/>
      <c r="AO408" s="399"/>
      <c r="AP408" s="398"/>
      <c r="AQ408" s="398"/>
      <c r="AR408" s="398"/>
      <c r="AS408" s="398"/>
      <c r="AT408" s="398"/>
      <c r="AU408" s="398"/>
      <c r="AV408" s="398"/>
      <c r="AW408" s="398"/>
      <c r="AX408" s="397"/>
      <c r="AY408" s="397"/>
      <c r="AZ408" s="399"/>
      <c r="BA408" s="398"/>
      <c r="BB408" s="398"/>
      <c r="BC408" s="398"/>
      <c r="BD408" s="398"/>
      <c r="BE408" s="398"/>
      <c r="BF408" s="398"/>
      <c r="BG408" s="399"/>
      <c r="BH408" s="399"/>
      <c r="BI408" s="398"/>
      <c r="BJ408" s="398"/>
      <c r="BK408" s="398"/>
      <c r="BL408" s="398"/>
      <c r="BM408" s="398"/>
      <c r="BN408" s="398"/>
      <c r="BO408" s="398"/>
      <c r="BP408" s="398"/>
      <c r="BQ408" s="398"/>
      <c r="BR408" s="398"/>
      <c r="BS408" s="399"/>
      <c r="BT408" s="402"/>
      <c r="BU408" s="399"/>
      <c r="BV408" s="403"/>
      <c r="BW408" s="404"/>
      <c r="BX408" s="398"/>
      <c r="BY408" s="398"/>
      <c r="BZ408" s="398"/>
      <c r="CA408" s="399"/>
      <c r="CB408" s="405"/>
      <c r="CC408" s="406"/>
      <c r="CD408" s="406"/>
      <c r="CE408" s="398"/>
      <c r="CF408" s="406"/>
      <c r="CG408" s="406"/>
      <c r="CH408" s="406"/>
      <c r="CI408" s="406"/>
      <c r="CJ408" s="406"/>
      <c r="CK408" s="406"/>
      <c r="CL408" s="406"/>
      <c r="CM408" s="399"/>
    </row>
    <row r="409" spans="1:91" x14ac:dyDescent="0.25">
      <c r="A409" s="398"/>
      <c r="B409" s="399"/>
      <c r="C409" s="399"/>
      <c r="D409" s="398"/>
      <c r="E409" s="400"/>
      <c r="F409" s="401"/>
      <c r="G409" s="401"/>
      <c r="H409" s="401"/>
      <c r="I409" s="401"/>
      <c r="J409" s="398"/>
      <c r="K409" s="398"/>
      <c r="L409" s="398"/>
      <c r="Q409" s="398"/>
      <c r="R409" s="398"/>
      <c r="S409" s="398"/>
      <c r="T409" s="398"/>
      <c r="U409" s="398"/>
      <c r="V409" s="400"/>
      <c r="W409" s="400"/>
      <c r="X409" s="399"/>
      <c r="Y409" s="398"/>
      <c r="Z409" s="398"/>
      <c r="AA409" s="398"/>
      <c r="AB409" s="398"/>
      <c r="AC409" s="398"/>
      <c r="AD409" s="399"/>
      <c r="AE409" s="399"/>
      <c r="AF409" s="398"/>
      <c r="AG409" s="407"/>
      <c r="AH409" s="407"/>
      <c r="AI409" s="407"/>
      <c r="AJ409" s="407"/>
      <c r="AK409" s="407"/>
      <c r="AL409" s="398"/>
      <c r="AM409" s="400"/>
      <c r="AN409" s="399"/>
      <c r="AO409" s="399"/>
      <c r="AP409" s="398"/>
      <c r="AQ409" s="398"/>
      <c r="AR409" s="398"/>
      <c r="AS409" s="398"/>
      <c r="AT409" s="398"/>
      <c r="AU409" s="398"/>
      <c r="AV409" s="398"/>
      <c r="AW409" s="398"/>
      <c r="AX409" s="397"/>
      <c r="AY409" s="397"/>
      <c r="AZ409" s="399"/>
      <c r="BA409" s="398"/>
      <c r="BB409" s="398"/>
      <c r="BC409" s="398"/>
      <c r="BD409" s="398"/>
      <c r="BE409" s="398"/>
      <c r="BF409" s="398"/>
      <c r="BG409" s="399"/>
      <c r="BH409" s="399"/>
      <c r="BI409" s="398"/>
      <c r="BJ409" s="398"/>
      <c r="BK409" s="398"/>
      <c r="BL409" s="398"/>
      <c r="BM409" s="398"/>
      <c r="BN409" s="398"/>
      <c r="BO409" s="398"/>
      <c r="BP409" s="398"/>
      <c r="BQ409" s="398"/>
      <c r="BR409" s="398"/>
      <c r="BS409" s="399"/>
      <c r="BT409" s="402"/>
      <c r="BU409" s="399"/>
      <c r="BV409" s="403"/>
      <c r="BW409" s="404"/>
      <c r="BX409" s="398"/>
      <c r="BY409" s="398"/>
      <c r="BZ409" s="398"/>
      <c r="CA409" s="399"/>
      <c r="CB409" s="405"/>
      <c r="CC409" s="406"/>
      <c r="CD409" s="406"/>
      <c r="CE409" s="398"/>
      <c r="CF409" s="406"/>
      <c r="CG409" s="406"/>
      <c r="CH409" s="406"/>
      <c r="CI409" s="406"/>
      <c r="CJ409" s="406"/>
      <c r="CK409" s="406"/>
      <c r="CL409" s="406"/>
      <c r="CM409" s="399"/>
    </row>
    <row r="410" spans="1:91" x14ac:dyDescent="0.25">
      <c r="A410" s="398"/>
      <c r="B410" s="399"/>
      <c r="C410" s="399"/>
      <c r="D410" s="398"/>
      <c r="E410" s="400"/>
      <c r="F410" s="401"/>
      <c r="G410" s="401"/>
      <c r="H410" s="401"/>
      <c r="I410" s="401"/>
      <c r="J410" s="398"/>
      <c r="K410" s="398"/>
      <c r="L410" s="398"/>
      <c r="Q410" s="398"/>
      <c r="R410" s="398"/>
      <c r="S410" s="398"/>
      <c r="T410" s="398"/>
      <c r="U410" s="398"/>
      <c r="V410" s="400"/>
      <c r="W410" s="400"/>
      <c r="X410" s="399"/>
      <c r="Y410" s="398"/>
      <c r="Z410" s="398"/>
      <c r="AA410" s="398"/>
      <c r="AB410" s="398"/>
      <c r="AC410" s="398"/>
      <c r="AD410" s="399"/>
      <c r="AE410" s="399"/>
      <c r="AF410" s="398"/>
      <c r="AG410" s="407"/>
      <c r="AH410" s="407"/>
      <c r="AI410" s="407"/>
      <c r="AJ410" s="407"/>
      <c r="AK410" s="407"/>
      <c r="AL410" s="398"/>
      <c r="AM410" s="400"/>
      <c r="AN410" s="399"/>
      <c r="AO410" s="399"/>
      <c r="AP410" s="398"/>
      <c r="AQ410" s="398"/>
      <c r="AR410" s="398"/>
      <c r="AS410" s="398"/>
      <c r="AT410" s="398"/>
      <c r="AU410" s="398"/>
      <c r="AV410" s="398"/>
      <c r="AW410" s="398"/>
      <c r="AX410" s="397"/>
      <c r="AY410" s="397"/>
      <c r="AZ410" s="399"/>
      <c r="BA410" s="398"/>
      <c r="BB410" s="398"/>
      <c r="BC410" s="398"/>
      <c r="BD410" s="398"/>
      <c r="BE410" s="398"/>
      <c r="BF410" s="398"/>
      <c r="BG410" s="399"/>
      <c r="BH410" s="399"/>
      <c r="BI410" s="398"/>
      <c r="BJ410" s="398"/>
      <c r="BK410" s="398"/>
      <c r="BL410" s="398"/>
      <c r="BM410" s="398"/>
      <c r="BN410" s="398"/>
      <c r="BO410" s="398"/>
      <c r="BP410" s="398"/>
      <c r="BQ410" s="398"/>
      <c r="BR410" s="398"/>
      <c r="BS410" s="399"/>
      <c r="BT410" s="402"/>
      <c r="BU410" s="399"/>
      <c r="BV410" s="403"/>
      <c r="BW410" s="404"/>
      <c r="BX410" s="398"/>
      <c r="BY410" s="398"/>
      <c r="BZ410" s="398"/>
      <c r="CA410" s="399"/>
      <c r="CB410" s="405"/>
      <c r="CC410" s="406"/>
      <c r="CD410" s="406"/>
      <c r="CE410" s="398"/>
      <c r="CF410" s="406"/>
      <c r="CG410" s="406"/>
      <c r="CH410" s="406"/>
      <c r="CI410" s="406"/>
      <c r="CJ410" s="406"/>
      <c r="CK410" s="406"/>
      <c r="CL410" s="406"/>
      <c r="CM410" s="399"/>
    </row>
    <row r="411" spans="1:91" x14ac:dyDescent="0.25">
      <c r="A411" s="398"/>
      <c r="B411" s="399"/>
      <c r="C411" s="399"/>
      <c r="D411" s="398"/>
      <c r="E411" s="400"/>
      <c r="F411" s="401"/>
      <c r="G411" s="401"/>
      <c r="H411" s="401"/>
      <c r="I411" s="401"/>
      <c r="J411" s="398"/>
      <c r="K411" s="398"/>
      <c r="L411" s="398"/>
      <c r="Q411" s="398"/>
      <c r="R411" s="398"/>
      <c r="S411" s="398"/>
      <c r="T411" s="398"/>
      <c r="U411" s="398"/>
      <c r="V411" s="400"/>
      <c r="W411" s="400"/>
      <c r="X411" s="399"/>
      <c r="Y411" s="398"/>
      <c r="Z411" s="398"/>
      <c r="AA411" s="398"/>
      <c r="AB411" s="398"/>
      <c r="AC411" s="398"/>
      <c r="AD411" s="399"/>
      <c r="AE411" s="399"/>
      <c r="AF411" s="398"/>
      <c r="AG411" s="407"/>
      <c r="AH411" s="407"/>
      <c r="AI411" s="407"/>
      <c r="AJ411" s="407"/>
      <c r="AK411" s="407"/>
      <c r="AL411" s="398"/>
      <c r="AM411" s="400"/>
      <c r="AN411" s="399"/>
      <c r="AO411" s="399"/>
      <c r="AP411" s="398"/>
      <c r="AQ411" s="398"/>
      <c r="AR411" s="398"/>
      <c r="AS411" s="398"/>
      <c r="AT411" s="398"/>
      <c r="AU411" s="398"/>
      <c r="AV411" s="398"/>
      <c r="AW411" s="398"/>
      <c r="AX411" s="397"/>
      <c r="AY411" s="397"/>
      <c r="AZ411" s="399"/>
      <c r="BA411" s="398"/>
      <c r="BB411" s="398"/>
      <c r="BC411" s="398"/>
      <c r="BD411" s="398"/>
      <c r="BE411" s="398"/>
      <c r="BF411" s="398"/>
      <c r="BG411" s="399"/>
      <c r="BH411" s="399"/>
      <c r="BI411" s="398"/>
      <c r="BJ411" s="398"/>
      <c r="BK411" s="398"/>
      <c r="BL411" s="398"/>
      <c r="BM411" s="398"/>
      <c r="BN411" s="398"/>
      <c r="BO411" s="398"/>
      <c r="BP411" s="398"/>
      <c r="BQ411" s="398"/>
      <c r="BR411" s="398"/>
      <c r="BS411" s="399"/>
      <c r="BT411" s="402"/>
      <c r="BU411" s="399"/>
      <c r="BV411" s="403"/>
      <c r="BW411" s="404"/>
      <c r="BX411" s="398"/>
      <c r="BY411" s="398"/>
      <c r="BZ411" s="398"/>
      <c r="CA411" s="399"/>
      <c r="CB411" s="405"/>
      <c r="CC411" s="406"/>
      <c r="CD411" s="406"/>
      <c r="CE411" s="398"/>
      <c r="CF411" s="406"/>
      <c r="CG411" s="406"/>
      <c r="CH411" s="406"/>
      <c r="CI411" s="406"/>
      <c r="CJ411" s="406"/>
      <c r="CK411" s="406"/>
      <c r="CL411" s="406"/>
      <c r="CM411" s="399"/>
    </row>
    <row r="412" spans="1:91" x14ac:dyDescent="0.25">
      <c r="A412" s="398"/>
      <c r="B412" s="399"/>
      <c r="C412" s="399"/>
      <c r="D412" s="398"/>
      <c r="E412" s="400"/>
      <c r="F412" s="401"/>
      <c r="G412" s="401"/>
      <c r="H412" s="401"/>
      <c r="I412" s="401"/>
      <c r="J412" s="398"/>
      <c r="K412" s="398"/>
      <c r="L412" s="398"/>
      <c r="Q412" s="398"/>
      <c r="R412" s="398"/>
      <c r="S412" s="398"/>
      <c r="T412" s="398"/>
      <c r="U412" s="398"/>
      <c r="V412" s="400"/>
      <c r="W412" s="400"/>
      <c r="X412" s="399"/>
      <c r="Y412" s="398"/>
      <c r="Z412" s="398"/>
      <c r="AA412" s="398"/>
      <c r="AB412" s="398"/>
      <c r="AC412" s="398"/>
      <c r="AD412" s="399"/>
      <c r="AE412" s="399"/>
      <c r="AF412" s="398"/>
      <c r="AG412" s="407"/>
      <c r="AH412" s="407"/>
      <c r="AI412" s="407"/>
      <c r="AJ412" s="407"/>
      <c r="AK412" s="407"/>
      <c r="AL412" s="398"/>
      <c r="AM412" s="400"/>
      <c r="AN412" s="399"/>
      <c r="AO412" s="399"/>
      <c r="AP412" s="398"/>
      <c r="AQ412" s="398"/>
      <c r="AR412" s="398"/>
      <c r="AS412" s="398"/>
      <c r="AT412" s="398"/>
      <c r="AU412" s="398"/>
      <c r="AV412" s="398"/>
      <c r="AW412" s="398"/>
      <c r="AX412" s="397"/>
      <c r="AY412" s="397"/>
      <c r="AZ412" s="399"/>
      <c r="BA412" s="398"/>
      <c r="BB412" s="398"/>
      <c r="BC412" s="398"/>
      <c r="BD412" s="398"/>
      <c r="BE412" s="398"/>
      <c r="BF412" s="398"/>
      <c r="BG412" s="399"/>
      <c r="BH412" s="399"/>
      <c r="BI412" s="398"/>
      <c r="BJ412" s="398"/>
      <c r="BK412" s="398"/>
      <c r="BL412" s="398"/>
      <c r="BM412" s="398"/>
      <c r="BN412" s="398"/>
      <c r="BO412" s="398"/>
      <c r="BP412" s="398"/>
      <c r="BQ412" s="398"/>
      <c r="BR412" s="398"/>
      <c r="BS412" s="399"/>
      <c r="BT412" s="402"/>
      <c r="BU412" s="399"/>
      <c r="BV412" s="403"/>
      <c r="BW412" s="404"/>
      <c r="BX412" s="398"/>
      <c r="BY412" s="398"/>
      <c r="BZ412" s="398"/>
      <c r="CA412" s="399"/>
      <c r="CB412" s="405"/>
      <c r="CC412" s="406"/>
      <c r="CD412" s="406"/>
      <c r="CE412" s="398"/>
      <c r="CF412" s="406"/>
      <c r="CG412" s="406"/>
      <c r="CH412" s="406"/>
      <c r="CI412" s="406"/>
      <c r="CJ412" s="406"/>
      <c r="CK412" s="406"/>
      <c r="CL412" s="406"/>
      <c r="CM412" s="399"/>
    </row>
    <row r="413" spans="1:91" x14ac:dyDescent="0.25">
      <c r="A413" s="398"/>
      <c r="B413" s="399"/>
      <c r="C413" s="399"/>
      <c r="D413" s="398"/>
      <c r="E413" s="400"/>
      <c r="F413" s="401"/>
      <c r="G413" s="401"/>
      <c r="H413" s="401"/>
      <c r="I413" s="401"/>
      <c r="J413" s="398"/>
      <c r="K413" s="398"/>
      <c r="L413" s="398"/>
      <c r="Q413" s="398"/>
      <c r="R413" s="398"/>
      <c r="S413" s="398"/>
      <c r="T413" s="398"/>
      <c r="U413" s="398"/>
      <c r="V413" s="400"/>
      <c r="W413" s="400"/>
      <c r="X413" s="399"/>
      <c r="Y413" s="398"/>
      <c r="Z413" s="398"/>
      <c r="AA413" s="398"/>
      <c r="AB413" s="398"/>
      <c r="AC413" s="398"/>
      <c r="AD413" s="399"/>
      <c r="AE413" s="399"/>
      <c r="AF413" s="398"/>
      <c r="AG413" s="407"/>
      <c r="AH413" s="407"/>
      <c r="AI413" s="407"/>
      <c r="AJ413" s="407"/>
      <c r="AK413" s="407"/>
      <c r="AL413" s="398"/>
      <c r="AM413" s="400"/>
      <c r="AN413" s="399"/>
      <c r="AO413" s="399"/>
      <c r="AP413" s="398"/>
      <c r="AQ413" s="398"/>
      <c r="AR413" s="398"/>
      <c r="AS413" s="398"/>
      <c r="AT413" s="398"/>
      <c r="AU413" s="398"/>
      <c r="AV413" s="398"/>
      <c r="AW413" s="398"/>
      <c r="AX413" s="397"/>
      <c r="AY413" s="397"/>
      <c r="AZ413" s="399"/>
      <c r="BA413" s="398"/>
      <c r="BB413" s="398"/>
      <c r="BC413" s="398"/>
      <c r="BD413" s="398"/>
      <c r="BE413" s="398"/>
      <c r="BF413" s="398"/>
      <c r="BG413" s="399"/>
      <c r="BH413" s="399"/>
      <c r="BI413" s="398"/>
      <c r="BJ413" s="398"/>
      <c r="BK413" s="398"/>
      <c r="BL413" s="398"/>
      <c r="BM413" s="398"/>
      <c r="BN413" s="398"/>
      <c r="BO413" s="398"/>
      <c r="BP413" s="398"/>
      <c r="BQ413" s="398"/>
      <c r="BR413" s="398"/>
      <c r="BS413" s="399"/>
      <c r="BT413" s="402"/>
      <c r="BU413" s="399"/>
      <c r="BV413" s="403"/>
      <c r="BW413" s="404"/>
      <c r="BX413" s="398"/>
      <c r="BY413" s="398"/>
      <c r="BZ413" s="398"/>
      <c r="CA413" s="399"/>
      <c r="CB413" s="405"/>
      <c r="CC413" s="406"/>
      <c r="CD413" s="406"/>
      <c r="CE413" s="398"/>
      <c r="CF413" s="406"/>
      <c r="CG413" s="406"/>
      <c r="CH413" s="406"/>
      <c r="CI413" s="406"/>
      <c r="CJ413" s="406"/>
      <c r="CK413" s="406"/>
      <c r="CL413" s="406"/>
      <c r="CM413" s="399"/>
    </row>
    <row r="414" spans="1:91" x14ac:dyDescent="0.25">
      <c r="A414" s="398"/>
      <c r="B414" s="399"/>
      <c r="C414" s="399"/>
      <c r="D414" s="398"/>
      <c r="E414" s="400"/>
      <c r="F414" s="401"/>
      <c r="G414" s="401"/>
      <c r="H414" s="401"/>
      <c r="I414" s="401"/>
      <c r="J414" s="398"/>
      <c r="K414" s="398"/>
      <c r="L414" s="398"/>
      <c r="Q414" s="398"/>
      <c r="R414" s="398"/>
      <c r="S414" s="398"/>
      <c r="T414" s="398"/>
      <c r="U414" s="398"/>
      <c r="V414" s="400"/>
      <c r="W414" s="400"/>
      <c r="X414" s="399"/>
      <c r="Y414" s="398"/>
      <c r="Z414" s="398"/>
      <c r="AA414" s="398"/>
      <c r="AB414" s="398"/>
      <c r="AC414" s="398"/>
      <c r="AD414" s="399"/>
      <c r="AE414" s="399"/>
      <c r="AF414" s="398"/>
      <c r="AG414" s="407"/>
      <c r="AH414" s="407"/>
      <c r="AI414" s="407"/>
      <c r="AJ414" s="407"/>
      <c r="AK414" s="407"/>
      <c r="AL414" s="398"/>
      <c r="AM414" s="400"/>
      <c r="AN414" s="399"/>
      <c r="AO414" s="399"/>
      <c r="AP414" s="398"/>
      <c r="AQ414" s="398"/>
      <c r="AR414" s="398"/>
      <c r="AS414" s="398"/>
      <c r="AT414" s="398"/>
      <c r="AU414" s="398"/>
      <c r="AV414" s="398"/>
      <c r="AW414" s="398"/>
      <c r="AX414" s="397"/>
      <c r="AY414" s="397"/>
      <c r="AZ414" s="399"/>
      <c r="BA414" s="398"/>
      <c r="BB414" s="398"/>
      <c r="BC414" s="398"/>
      <c r="BD414" s="398"/>
      <c r="BE414" s="398"/>
      <c r="BF414" s="398"/>
      <c r="BG414" s="399"/>
      <c r="BH414" s="399"/>
      <c r="BI414" s="398"/>
      <c r="BJ414" s="398"/>
      <c r="BK414" s="398"/>
      <c r="BL414" s="398"/>
      <c r="BM414" s="398"/>
      <c r="BN414" s="398"/>
      <c r="BO414" s="398"/>
      <c r="BP414" s="398"/>
      <c r="BQ414" s="398"/>
      <c r="BR414" s="398"/>
      <c r="BS414" s="399"/>
      <c r="BT414" s="402"/>
      <c r="BU414" s="399"/>
      <c r="BV414" s="403"/>
      <c r="BW414" s="404"/>
      <c r="BX414" s="398"/>
      <c r="BY414" s="398"/>
      <c r="BZ414" s="398"/>
      <c r="CA414" s="399"/>
      <c r="CB414" s="405"/>
      <c r="CC414" s="406"/>
      <c r="CD414" s="406"/>
      <c r="CE414" s="398"/>
      <c r="CF414" s="406"/>
      <c r="CG414" s="406"/>
      <c r="CH414" s="406"/>
      <c r="CI414" s="406"/>
      <c r="CJ414" s="406"/>
      <c r="CK414" s="406"/>
      <c r="CL414" s="406"/>
      <c r="CM414" s="399"/>
    </row>
    <row r="415" spans="1:91" x14ac:dyDescent="0.25">
      <c r="A415" s="398"/>
      <c r="B415" s="399"/>
      <c r="C415" s="399"/>
      <c r="D415" s="398"/>
      <c r="E415" s="400"/>
      <c r="F415" s="401"/>
      <c r="G415" s="401"/>
      <c r="H415" s="401"/>
      <c r="I415" s="401"/>
      <c r="J415" s="398"/>
      <c r="K415" s="398"/>
      <c r="L415" s="398"/>
      <c r="Q415" s="398"/>
      <c r="R415" s="398"/>
      <c r="S415" s="398"/>
      <c r="T415" s="398"/>
      <c r="U415" s="398"/>
      <c r="V415" s="400"/>
      <c r="W415" s="400"/>
      <c r="X415" s="399"/>
      <c r="Y415" s="398"/>
      <c r="Z415" s="398"/>
      <c r="AA415" s="398"/>
      <c r="AB415" s="398"/>
      <c r="AC415" s="398"/>
      <c r="AD415" s="399"/>
      <c r="AE415" s="399"/>
      <c r="AF415" s="398"/>
      <c r="AG415" s="407"/>
      <c r="AH415" s="407"/>
      <c r="AI415" s="407"/>
      <c r="AJ415" s="407"/>
      <c r="AK415" s="407"/>
      <c r="AL415" s="398"/>
      <c r="AM415" s="400"/>
      <c r="AN415" s="399"/>
      <c r="AO415" s="399"/>
      <c r="AP415" s="398"/>
      <c r="AQ415" s="398"/>
      <c r="AR415" s="398"/>
      <c r="AS415" s="398"/>
      <c r="AT415" s="398"/>
      <c r="AU415" s="398"/>
      <c r="AV415" s="398"/>
      <c r="AW415" s="398"/>
      <c r="AX415" s="397"/>
      <c r="AY415" s="397"/>
      <c r="AZ415" s="399"/>
      <c r="BA415" s="398"/>
      <c r="BB415" s="398"/>
      <c r="BC415" s="398"/>
      <c r="BD415" s="398"/>
      <c r="BE415" s="398"/>
      <c r="BF415" s="398"/>
      <c r="BG415" s="399"/>
      <c r="BH415" s="399"/>
      <c r="BI415" s="398"/>
      <c r="BJ415" s="398"/>
      <c r="BK415" s="398"/>
      <c r="BL415" s="398"/>
      <c r="BM415" s="398"/>
      <c r="BN415" s="398"/>
      <c r="BO415" s="398"/>
      <c r="BP415" s="398"/>
      <c r="BQ415" s="398"/>
      <c r="BR415" s="398"/>
      <c r="BS415" s="399"/>
      <c r="BT415" s="402"/>
      <c r="BU415" s="399"/>
      <c r="BV415" s="403"/>
      <c r="BW415" s="404"/>
      <c r="BX415" s="398"/>
      <c r="BY415" s="398"/>
      <c r="BZ415" s="398"/>
      <c r="CA415" s="399"/>
      <c r="CB415" s="405"/>
      <c r="CC415" s="406"/>
      <c r="CD415" s="406"/>
      <c r="CE415" s="398"/>
      <c r="CF415" s="406"/>
      <c r="CG415" s="406"/>
      <c r="CH415" s="406"/>
      <c r="CI415" s="406"/>
      <c r="CJ415" s="406"/>
      <c r="CK415" s="406"/>
      <c r="CL415" s="406"/>
      <c r="CM415" s="399"/>
    </row>
    <row r="416" spans="1:91" x14ac:dyDescent="0.25">
      <c r="A416" s="398"/>
      <c r="B416" s="399"/>
      <c r="C416" s="399"/>
      <c r="D416" s="398"/>
      <c r="E416" s="400"/>
      <c r="F416" s="401"/>
      <c r="G416" s="401"/>
      <c r="H416" s="401"/>
      <c r="I416" s="401"/>
      <c r="J416" s="398"/>
      <c r="K416" s="398"/>
      <c r="L416" s="398"/>
      <c r="Q416" s="398"/>
      <c r="R416" s="398"/>
      <c r="S416" s="398"/>
      <c r="T416" s="398"/>
      <c r="U416" s="398"/>
      <c r="V416" s="400"/>
      <c r="W416" s="400"/>
      <c r="X416" s="399"/>
      <c r="Y416" s="398"/>
      <c r="Z416" s="398"/>
      <c r="AA416" s="398"/>
      <c r="AB416" s="398"/>
      <c r="AC416" s="398"/>
      <c r="AD416" s="399"/>
      <c r="AE416" s="399"/>
      <c r="AF416" s="398"/>
      <c r="AG416" s="407"/>
      <c r="AH416" s="407"/>
      <c r="AI416" s="407"/>
      <c r="AJ416" s="407"/>
      <c r="AK416" s="407"/>
      <c r="AL416" s="398"/>
      <c r="AM416" s="400"/>
      <c r="AN416" s="399"/>
      <c r="AO416" s="399"/>
      <c r="AP416" s="398"/>
      <c r="AQ416" s="398"/>
      <c r="AR416" s="398"/>
      <c r="AS416" s="398"/>
      <c r="AT416" s="398"/>
      <c r="AU416" s="398"/>
      <c r="AV416" s="398"/>
      <c r="AW416" s="398"/>
      <c r="AX416" s="397"/>
      <c r="AY416" s="397"/>
      <c r="AZ416" s="399"/>
      <c r="BA416" s="398"/>
      <c r="BB416" s="398"/>
      <c r="BC416" s="398"/>
      <c r="BD416" s="398"/>
      <c r="BE416" s="398"/>
      <c r="BF416" s="398"/>
      <c r="BG416" s="399"/>
      <c r="BH416" s="399"/>
      <c r="BI416" s="398"/>
      <c r="BJ416" s="398"/>
      <c r="BK416" s="398"/>
      <c r="BL416" s="398"/>
      <c r="BM416" s="398"/>
      <c r="BN416" s="398"/>
      <c r="BO416" s="398"/>
      <c r="BP416" s="398"/>
      <c r="BQ416" s="398"/>
      <c r="BR416" s="398"/>
      <c r="BS416" s="399"/>
      <c r="BT416" s="402"/>
      <c r="BU416" s="399"/>
      <c r="BV416" s="403"/>
      <c r="BW416" s="404"/>
      <c r="BX416" s="398"/>
      <c r="BY416" s="398"/>
      <c r="BZ416" s="398"/>
      <c r="CA416" s="399"/>
      <c r="CB416" s="405"/>
      <c r="CC416" s="406"/>
      <c r="CD416" s="406"/>
      <c r="CE416" s="398"/>
      <c r="CF416" s="406"/>
      <c r="CG416" s="406"/>
      <c r="CH416" s="406"/>
      <c r="CI416" s="406"/>
      <c r="CJ416" s="406"/>
      <c r="CK416" s="406"/>
      <c r="CL416" s="406"/>
      <c r="CM416" s="399"/>
    </row>
    <row r="417" spans="1:91" x14ac:dyDescent="0.25">
      <c r="A417" s="398"/>
      <c r="B417" s="399"/>
      <c r="C417" s="399"/>
      <c r="D417" s="398"/>
      <c r="E417" s="400"/>
      <c r="F417" s="401"/>
      <c r="G417" s="401"/>
      <c r="H417" s="401"/>
      <c r="I417" s="401"/>
      <c r="J417" s="398"/>
      <c r="K417" s="398"/>
      <c r="L417" s="398"/>
      <c r="Q417" s="398"/>
      <c r="R417" s="398"/>
      <c r="S417" s="398"/>
      <c r="T417" s="398"/>
      <c r="U417" s="398"/>
      <c r="V417" s="400"/>
      <c r="W417" s="400"/>
      <c r="X417" s="399"/>
      <c r="Y417" s="398"/>
      <c r="Z417" s="398"/>
      <c r="AA417" s="398"/>
      <c r="AB417" s="398"/>
      <c r="AC417" s="398"/>
      <c r="AD417" s="399"/>
      <c r="AE417" s="399"/>
      <c r="AF417" s="398"/>
      <c r="AG417" s="407"/>
      <c r="AH417" s="407"/>
      <c r="AI417" s="407"/>
      <c r="AJ417" s="407"/>
      <c r="AK417" s="407"/>
      <c r="AL417" s="398"/>
      <c r="AM417" s="400"/>
      <c r="AN417" s="399"/>
      <c r="AO417" s="399"/>
      <c r="AP417" s="398"/>
      <c r="AQ417" s="398"/>
      <c r="AR417" s="398"/>
      <c r="AS417" s="398"/>
      <c r="AT417" s="398"/>
      <c r="AU417" s="398"/>
      <c r="AV417" s="398"/>
      <c r="AW417" s="398"/>
      <c r="AX417" s="397"/>
      <c r="AY417" s="397"/>
      <c r="AZ417" s="399"/>
      <c r="BA417" s="398"/>
      <c r="BB417" s="398"/>
      <c r="BC417" s="398"/>
      <c r="BD417" s="398"/>
      <c r="BE417" s="398"/>
      <c r="BF417" s="398"/>
      <c r="BG417" s="399"/>
      <c r="BH417" s="399"/>
      <c r="BI417" s="398"/>
      <c r="BJ417" s="398"/>
      <c r="BK417" s="398"/>
      <c r="BL417" s="398"/>
      <c r="BM417" s="398"/>
      <c r="BN417" s="398"/>
      <c r="BO417" s="398"/>
      <c r="BP417" s="398"/>
      <c r="BQ417" s="398"/>
      <c r="BR417" s="398"/>
      <c r="BS417" s="399"/>
      <c r="BT417" s="402"/>
      <c r="BU417" s="399"/>
      <c r="BV417" s="403"/>
      <c r="BW417" s="404"/>
      <c r="BX417" s="398"/>
      <c r="BY417" s="398"/>
      <c r="BZ417" s="398"/>
      <c r="CA417" s="399"/>
      <c r="CB417" s="405"/>
      <c r="CC417" s="406"/>
      <c r="CD417" s="406"/>
      <c r="CE417" s="398"/>
      <c r="CF417" s="406"/>
      <c r="CG417" s="406"/>
      <c r="CH417" s="406"/>
      <c r="CI417" s="406"/>
      <c r="CJ417" s="406"/>
      <c r="CK417" s="406"/>
      <c r="CL417" s="406"/>
      <c r="CM417" s="399"/>
    </row>
    <row r="418" spans="1:91" x14ac:dyDescent="0.25">
      <c r="A418" s="398"/>
      <c r="B418" s="399"/>
      <c r="C418" s="399"/>
      <c r="D418" s="398"/>
      <c r="E418" s="400"/>
      <c r="F418" s="401"/>
      <c r="G418" s="401"/>
      <c r="H418" s="401"/>
      <c r="I418" s="401"/>
      <c r="J418" s="398"/>
      <c r="K418" s="398"/>
      <c r="L418" s="398"/>
      <c r="Q418" s="398"/>
      <c r="R418" s="398"/>
      <c r="S418" s="398"/>
      <c r="T418" s="398"/>
      <c r="U418" s="398"/>
      <c r="V418" s="400"/>
      <c r="W418" s="400"/>
      <c r="X418" s="399"/>
      <c r="Y418" s="398"/>
      <c r="Z418" s="398"/>
      <c r="AA418" s="398"/>
      <c r="AB418" s="398"/>
      <c r="AC418" s="398"/>
      <c r="AD418" s="399"/>
      <c r="AE418" s="399"/>
      <c r="AF418" s="398"/>
      <c r="AG418" s="407"/>
      <c r="AH418" s="407"/>
      <c r="AI418" s="407"/>
      <c r="AJ418" s="407"/>
      <c r="AK418" s="407"/>
      <c r="AL418" s="398"/>
      <c r="AM418" s="400"/>
      <c r="AN418" s="399"/>
      <c r="AO418" s="399"/>
      <c r="AP418" s="398"/>
      <c r="AQ418" s="398"/>
      <c r="AR418" s="398"/>
      <c r="AS418" s="398"/>
      <c r="AT418" s="398"/>
      <c r="AU418" s="398"/>
      <c r="AV418" s="398"/>
      <c r="AW418" s="398"/>
      <c r="AX418" s="397"/>
      <c r="AY418" s="397"/>
      <c r="AZ418" s="399"/>
      <c r="BA418" s="398"/>
      <c r="BB418" s="398"/>
      <c r="BC418" s="398"/>
      <c r="BD418" s="398"/>
      <c r="BE418" s="398"/>
      <c r="BF418" s="398"/>
      <c r="BG418" s="399"/>
      <c r="BH418" s="399"/>
      <c r="BI418" s="398"/>
      <c r="BJ418" s="398"/>
      <c r="BK418" s="398"/>
      <c r="BL418" s="398"/>
      <c r="BM418" s="398"/>
      <c r="BN418" s="398"/>
      <c r="BO418" s="398"/>
      <c r="BP418" s="398"/>
      <c r="BQ418" s="398"/>
      <c r="BR418" s="398"/>
      <c r="BS418" s="399"/>
      <c r="BT418" s="402"/>
      <c r="BU418" s="399"/>
      <c r="BV418" s="403"/>
      <c r="BW418" s="404"/>
      <c r="BX418" s="398"/>
      <c r="BY418" s="398"/>
      <c r="BZ418" s="398"/>
      <c r="CA418" s="399"/>
      <c r="CB418" s="405"/>
      <c r="CC418" s="406"/>
      <c r="CD418" s="406"/>
      <c r="CE418" s="398"/>
      <c r="CF418" s="406"/>
      <c r="CG418" s="406"/>
      <c r="CH418" s="406"/>
      <c r="CI418" s="406"/>
      <c r="CJ418" s="406"/>
      <c r="CK418" s="406"/>
      <c r="CL418" s="406"/>
      <c r="CM418" s="399"/>
    </row>
    <row r="419" spans="1:91" x14ac:dyDescent="0.25">
      <c r="A419" s="398"/>
      <c r="B419" s="399"/>
      <c r="C419" s="399"/>
      <c r="D419" s="398"/>
      <c r="E419" s="400"/>
      <c r="F419" s="401"/>
      <c r="G419" s="401"/>
      <c r="H419" s="401"/>
      <c r="I419" s="401"/>
      <c r="J419" s="398"/>
      <c r="K419" s="398"/>
      <c r="L419" s="398"/>
      <c r="Q419" s="398"/>
      <c r="R419" s="398"/>
      <c r="S419" s="398"/>
      <c r="T419" s="398"/>
      <c r="U419" s="398"/>
      <c r="V419" s="400"/>
      <c r="W419" s="400"/>
      <c r="X419" s="399"/>
      <c r="Y419" s="398"/>
      <c r="Z419" s="398"/>
      <c r="AA419" s="398"/>
      <c r="AB419" s="398"/>
      <c r="AC419" s="398"/>
      <c r="AD419" s="399"/>
      <c r="AE419" s="399"/>
      <c r="AF419" s="398"/>
      <c r="AG419" s="407"/>
      <c r="AH419" s="407"/>
      <c r="AI419" s="407"/>
      <c r="AJ419" s="407"/>
      <c r="AK419" s="407"/>
      <c r="AL419" s="398"/>
      <c r="AM419" s="400"/>
      <c r="AN419" s="399"/>
      <c r="AO419" s="399"/>
      <c r="AP419" s="398"/>
      <c r="AQ419" s="398"/>
      <c r="AR419" s="398"/>
      <c r="AS419" s="398"/>
      <c r="AT419" s="398"/>
      <c r="AU419" s="398"/>
      <c r="AV419" s="398"/>
      <c r="AW419" s="398"/>
      <c r="AX419" s="397"/>
      <c r="AY419" s="397"/>
      <c r="AZ419" s="399"/>
      <c r="BA419" s="398"/>
      <c r="BB419" s="398"/>
      <c r="BC419" s="398"/>
      <c r="BD419" s="398"/>
      <c r="BE419" s="398"/>
      <c r="BF419" s="398"/>
      <c r="BG419" s="399"/>
      <c r="BH419" s="399"/>
      <c r="BI419" s="398"/>
      <c r="BJ419" s="398"/>
      <c r="BK419" s="398"/>
      <c r="BL419" s="398"/>
      <c r="BM419" s="398"/>
      <c r="BN419" s="398"/>
      <c r="BO419" s="398"/>
      <c r="BP419" s="398"/>
      <c r="BQ419" s="398"/>
      <c r="BR419" s="398"/>
      <c r="BS419" s="399"/>
      <c r="BT419" s="402"/>
      <c r="BU419" s="399"/>
      <c r="BV419" s="403"/>
      <c r="BW419" s="404"/>
      <c r="BX419" s="398"/>
      <c r="BY419" s="398"/>
      <c r="BZ419" s="398"/>
      <c r="CA419" s="399"/>
      <c r="CB419" s="405"/>
      <c r="CC419" s="406"/>
      <c r="CD419" s="406"/>
      <c r="CE419" s="398"/>
      <c r="CF419" s="406"/>
      <c r="CG419" s="406"/>
      <c r="CH419" s="406"/>
      <c r="CI419" s="406"/>
      <c r="CJ419" s="406"/>
      <c r="CK419" s="406"/>
      <c r="CL419" s="406"/>
      <c r="CM419" s="399"/>
    </row>
    <row r="420" spans="1:91" x14ac:dyDescent="0.25">
      <c r="A420" s="398"/>
      <c r="B420" s="399"/>
      <c r="C420" s="399"/>
      <c r="D420" s="398"/>
      <c r="E420" s="400"/>
      <c r="F420" s="401"/>
      <c r="G420" s="401"/>
      <c r="H420" s="401"/>
      <c r="I420" s="401"/>
      <c r="J420" s="398"/>
      <c r="K420" s="398"/>
      <c r="L420" s="398"/>
      <c r="Q420" s="398"/>
      <c r="R420" s="398"/>
      <c r="S420" s="398"/>
      <c r="T420" s="398"/>
      <c r="U420" s="398"/>
      <c r="V420" s="400"/>
      <c r="W420" s="400"/>
      <c r="X420" s="399"/>
      <c r="Y420" s="398"/>
      <c r="Z420" s="398"/>
      <c r="AA420" s="398"/>
      <c r="AB420" s="398"/>
      <c r="AC420" s="398"/>
      <c r="AD420" s="399"/>
      <c r="AE420" s="399"/>
      <c r="AF420" s="398"/>
      <c r="AG420" s="407"/>
      <c r="AH420" s="407"/>
      <c r="AI420" s="407"/>
      <c r="AJ420" s="407"/>
      <c r="AK420" s="407"/>
      <c r="AL420" s="398"/>
      <c r="AM420" s="400"/>
      <c r="AN420" s="399"/>
      <c r="AO420" s="399"/>
      <c r="AP420" s="398"/>
      <c r="AQ420" s="398"/>
      <c r="AR420" s="398"/>
      <c r="AS420" s="398"/>
      <c r="AT420" s="398"/>
      <c r="AU420" s="398"/>
      <c r="AV420" s="398"/>
      <c r="AW420" s="398"/>
      <c r="AX420" s="397"/>
      <c r="AY420" s="397"/>
      <c r="AZ420" s="399"/>
      <c r="BA420" s="398"/>
      <c r="BB420" s="398"/>
      <c r="BC420" s="398"/>
      <c r="BD420" s="398"/>
      <c r="BE420" s="398"/>
      <c r="BF420" s="398"/>
      <c r="BG420" s="399"/>
      <c r="BH420" s="399"/>
      <c r="BI420" s="398"/>
      <c r="BJ420" s="398"/>
      <c r="BK420" s="398"/>
      <c r="BL420" s="398"/>
      <c r="BM420" s="398"/>
      <c r="BN420" s="398"/>
      <c r="BO420" s="398"/>
      <c r="BP420" s="398"/>
      <c r="BQ420" s="398"/>
      <c r="BR420" s="398"/>
      <c r="BS420" s="399"/>
      <c r="BT420" s="402"/>
      <c r="BU420" s="399"/>
      <c r="BV420" s="403"/>
      <c r="BW420" s="404"/>
      <c r="BX420" s="398"/>
      <c r="BY420" s="398"/>
      <c r="BZ420" s="398"/>
      <c r="CA420" s="399"/>
      <c r="CB420" s="405"/>
      <c r="CC420" s="406"/>
      <c r="CD420" s="406"/>
      <c r="CE420" s="398"/>
      <c r="CF420" s="406"/>
      <c r="CG420" s="406"/>
      <c r="CH420" s="406"/>
      <c r="CI420" s="406"/>
      <c r="CJ420" s="406"/>
      <c r="CK420" s="406"/>
      <c r="CL420" s="406"/>
      <c r="CM420" s="399"/>
    </row>
    <row r="421" spans="1:91" x14ac:dyDescent="0.25">
      <c r="A421" s="398"/>
      <c r="B421" s="399"/>
      <c r="C421" s="399"/>
      <c r="D421" s="398"/>
      <c r="E421" s="400"/>
      <c r="F421" s="401"/>
      <c r="G421" s="401"/>
      <c r="H421" s="401"/>
      <c r="I421" s="401"/>
      <c r="J421" s="398"/>
      <c r="K421" s="398"/>
      <c r="L421" s="398"/>
      <c r="Q421" s="398"/>
      <c r="R421" s="398"/>
      <c r="S421" s="398"/>
      <c r="T421" s="398"/>
      <c r="U421" s="398"/>
      <c r="V421" s="400"/>
      <c r="W421" s="400"/>
      <c r="X421" s="399"/>
      <c r="Y421" s="398"/>
      <c r="Z421" s="398"/>
      <c r="AA421" s="398"/>
      <c r="AB421" s="398"/>
      <c r="AC421" s="398"/>
      <c r="AD421" s="399"/>
      <c r="AE421" s="399"/>
      <c r="AF421" s="398"/>
      <c r="AG421" s="407"/>
      <c r="AH421" s="407"/>
      <c r="AI421" s="407"/>
      <c r="AJ421" s="407"/>
      <c r="AK421" s="407"/>
      <c r="AL421" s="398"/>
      <c r="AM421" s="400"/>
      <c r="AN421" s="399"/>
      <c r="AO421" s="399"/>
      <c r="AP421" s="398"/>
      <c r="AQ421" s="398"/>
      <c r="AR421" s="398"/>
      <c r="AS421" s="398"/>
      <c r="AT421" s="398"/>
      <c r="AU421" s="398"/>
      <c r="AV421" s="398"/>
      <c r="AW421" s="398"/>
      <c r="AX421" s="397"/>
      <c r="AY421" s="397"/>
      <c r="AZ421" s="399"/>
      <c r="BA421" s="398"/>
      <c r="BB421" s="398"/>
      <c r="BC421" s="398"/>
      <c r="BD421" s="398"/>
      <c r="BE421" s="398"/>
      <c r="BF421" s="398"/>
      <c r="BG421" s="399"/>
      <c r="BH421" s="399"/>
      <c r="BI421" s="398"/>
      <c r="BJ421" s="398"/>
      <c r="BK421" s="398"/>
      <c r="BL421" s="398"/>
      <c r="BM421" s="398"/>
      <c r="BN421" s="398"/>
      <c r="BO421" s="398"/>
      <c r="BP421" s="398"/>
      <c r="BQ421" s="398"/>
      <c r="BR421" s="398"/>
      <c r="BS421" s="399"/>
      <c r="BT421" s="402"/>
      <c r="BU421" s="399"/>
      <c r="BV421" s="403"/>
      <c r="BW421" s="404"/>
      <c r="BX421" s="398"/>
      <c r="BY421" s="398"/>
      <c r="BZ421" s="398"/>
      <c r="CA421" s="399"/>
      <c r="CB421" s="405"/>
      <c r="CC421" s="406"/>
      <c r="CD421" s="406"/>
      <c r="CE421" s="398"/>
      <c r="CF421" s="406"/>
      <c r="CG421" s="406"/>
      <c r="CH421" s="406"/>
      <c r="CI421" s="406"/>
      <c r="CJ421" s="406"/>
      <c r="CK421" s="406"/>
      <c r="CL421" s="406"/>
      <c r="CM421" s="399"/>
    </row>
    <row r="422" spans="1:91" x14ac:dyDescent="0.25">
      <c r="A422" s="398"/>
      <c r="B422" s="399"/>
      <c r="C422" s="399"/>
      <c r="D422" s="398"/>
      <c r="E422" s="400"/>
      <c r="F422" s="401"/>
      <c r="G422" s="401"/>
      <c r="H422" s="401"/>
      <c r="I422" s="401"/>
      <c r="J422" s="398"/>
      <c r="K422" s="398"/>
      <c r="L422" s="398"/>
      <c r="Q422" s="398"/>
      <c r="R422" s="398"/>
      <c r="S422" s="398"/>
      <c r="T422" s="398"/>
      <c r="U422" s="398"/>
      <c r="V422" s="400"/>
      <c r="W422" s="400"/>
      <c r="X422" s="399"/>
      <c r="Y422" s="398"/>
      <c r="Z422" s="398"/>
      <c r="AA422" s="398"/>
      <c r="AB422" s="398"/>
      <c r="AC422" s="398"/>
      <c r="AD422" s="399"/>
      <c r="AE422" s="399"/>
      <c r="AF422" s="398"/>
      <c r="AG422" s="407"/>
      <c r="AH422" s="407"/>
      <c r="AI422" s="407"/>
      <c r="AJ422" s="407"/>
      <c r="AK422" s="407"/>
      <c r="AL422" s="398"/>
      <c r="AM422" s="400"/>
      <c r="AN422" s="399"/>
      <c r="AO422" s="399"/>
      <c r="AP422" s="398"/>
      <c r="AQ422" s="398"/>
      <c r="AR422" s="398"/>
      <c r="AS422" s="398"/>
      <c r="AT422" s="398"/>
      <c r="AU422" s="398"/>
      <c r="AV422" s="398"/>
      <c r="AW422" s="398"/>
      <c r="AX422" s="397"/>
      <c r="AY422" s="397"/>
      <c r="AZ422" s="399"/>
      <c r="BA422" s="398"/>
      <c r="BB422" s="398"/>
      <c r="BC422" s="398"/>
      <c r="BD422" s="398"/>
      <c r="BE422" s="398"/>
      <c r="BF422" s="398"/>
      <c r="BG422" s="399"/>
      <c r="BH422" s="399"/>
      <c r="BI422" s="398"/>
      <c r="BJ422" s="398"/>
      <c r="BK422" s="398"/>
      <c r="BL422" s="398"/>
      <c r="BM422" s="398"/>
      <c r="BN422" s="398"/>
      <c r="BO422" s="398"/>
      <c r="BP422" s="398"/>
      <c r="BQ422" s="398"/>
      <c r="BR422" s="398"/>
      <c r="BS422" s="399"/>
      <c r="BT422" s="402"/>
      <c r="BU422" s="399"/>
      <c r="BV422" s="403"/>
      <c r="BW422" s="404"/>
      <c r="BX422" s="398"/>
      <c r="BY422" s="398"/>
      <c r="BZ422" s="398"/>
      <c r="CA422" s="399"/>
      <c r="CB422" s="405"/>
      <c r="CC422" s="406"/>
      <c r="CD422" s="406"/>
      <c r="CE422" s="398"/>
      <c r="CF422" s="406"/>
      <c r="CG422" s="406"/>
      <c r="CH422" s="406"/>
      <c r="CI422" s="406"/>
      <c r="CJ422" s="406"/>
      <c r="CK422" s="406"/>
      <c r="CL422" s="406"/>
      <c r="CM422" s="399"/>
    </row>
    <row r="423" spans="1:91" x14ac:dyDescent="0.25">
      <c r="A423" s="398"/>
      <c r="B423" s="399"/>
      <c r="C423" s="399"/>
      <c r="D423" s="398"/>
      <c r="E423" s="400"/>
      <c r="F423" s="401"/>
      <c r="G423" s="401"/>
      <c r="H423" s="401"/>
      <c r="I423" s="401"/>
      <c r="J423" s="398"/>
      <c r="K423" s="398"/>
      <c r="L423" s="398"/>
      <c r="Q423" s="398"/>
      <c r="R423" s="398"/>
      <c r="S423" s="398"/>
      <c r="T423" s="398"/>
      <c r="U423" s="398"/>
      <c r="V423" s="400"/>
      <c r="W423" s="400"/>
      <c r="X423" s="399"/>
      <c r="Y423" s="398"/>
      <c r="Z423" s="398"/>
      <c r="AA423" s="398"/>
      <c r="AB423" s="398"/>
      <c r="AC423" s="398"/>
      <c r="AD423" s="399"/>
      <c r="AE423" s="399"/>
      <c r="AF423" s="398"/>
      <c r="AG423" s="407"/>
      <c r="AH423" s="407"/>
      <c r="AI423" s="407"/>
      <c r="AJ423" s="407"/>
      <c r="AK423" s="407"/>
      <c r="AL423" s="398"/>
      <c r="AM423" s="400"/>
      <c r="AN423" s="399"/>
      <c r="AO423" s="399"/>
      <c r="AP423" s="398"/>
      <c r="AQ423" s="398"/>
      <c r="AR423" s="398"/>
      <c r="AS423" s="398"/>
      <c r="AT423" s="398"/>
      <c r="AU423" s="398"/>
      <c r="AV423" s="398"/>
      <c r="AW423" s="398"/>
      <c r="AX423" s="397"/>
      <c r="AY423" s="397"/>
      <c r="AZ423" s="399"/>
      <c r="BA423" s="398"/>
      <c r="BB423" s="398"/>
      <c r="BC423" s="398"/>
      <c r="BD423" s="398"/>
      <c r="BE423" s="398"/>
      <c r="BF423" s="398"/>
      <c r="BG423" s="399"/>
      <c r="BH423" s="399"/>
      <c r="BI423" s="398"/>
      <c r="BJ423" s="398"/>
      <c r="BK423" s="398"/>
      <c r="BL423" s="398"/>
      <c r="BM423" s="398"/>
      <c r="BN423" s="398"/>
      <c r="BO423" s="398"/>
      <c r="BP423" s="398"/>
      <c r="BQ423" s="398"/>
      <c r="BR423" s="398"/>
      <c r="BS423" s="399"/>
      <c r="BT423" s="402"/>
      <c r="BU423" s="399"/>
      <c r="BV423" s="403"/>
      <c r="BW423" s="404"/>
      <c r="BX423" s="398"/>
      <c r="BY423" s="398"/>
      <c r="BZ423" s="398"/>
      <c r="CA423" s="399"/>
      <c r="CB423" s="405"/>
      <c r="CC423" s="406"/>
      <c r="CD423" s="406"/>
      <c r="CE423" s="398"/>
      <c r="CF423" s="406"/>
      <c r="CG423" s="406"/>
      <c r="CH423" s="406"/>
      <c r="CI423" s="406"/>
      <c r="CJ423" s="406"/>
      <c r="CK423" s="406"/>
      <c r="CL423" s="406"/>
      <c r="CM423" s="399"/>
    </row>
    <row r="424" spans="1:91" x14ac:dyDescent="0.25">
      <c r="A424" s="398"/>
      <c r="B424" s="399"/>
      <c r="C424" s="399"/>
      <c r="D424" s="398"/>
      <c r="E424" s="400"/>
      <c r="F424" s="401"/>
      <c r="G424" s="401"/>
      <c r="H424" s="401"/>
      <c r="I424" s="401"/>
      <c r="J424" s="398"/>
      <c r="K424" s="398"/>
      <c r="L424" s="398"/>
      <c r="Q424" s="398"/>
      <c r="R424" s="398"/>
      <c r="S424" s="398"/>
      <c r="T424" s="398"/>
      <c r="U424" s="398"/>
      <c r="V424" s="400"/>
      <c r="W424" s="400"/>
      <c r="X424" s="399"/>
      <c r="Y424" s="398"/>
      <c r="Z424" s="398"/>
      <c r="AA424" s="398"/>
      <c r="AB424" s="398"/>
      <c r="AC424" s="398"/>
      <c r="AD424" s="399"/>
      <c r="AE424" s="399"/>
      <c r="AF424" s="398"/>
      <c r="AG424" s="407"/>
      <c r="AH424" s="407"/>
      <c r="AI424" s="407"/>
      <c r="AJ424" s="407"/>
      <c r="AK424" s="407"/>
      <c r="AL424" s="398"/>
      <c r="AM424" s="400"/>
      <c r="AN424" s="399"/>
      <c r="AO424" s="399"/>
      <c r="AP424" s="398"/>
      <c r="AQ424" s="398"/>
      <c r="AR424" s="398"/>
      <c r="AS424" s="398"/>
      <c r="AT424" s="398"/>
      <c r="AU424" s="398"/>
      <c r="AV424" s="398"/>
      <c r="AW424" s="398"/>
      <c r="AX424" s="397"/>
      <c r="AY424" s="397"/>
      <c r="AZ424" s="399"/>
      <c r="BA424" s="398"/>
      <c r="BB424" s="398"/>
      <c r="BC424" s="398"/>
      <c r="BD424" s="398"/>
      <c r="BE424" s="398"/>
      <c r="BF424" s="398"/>
      <c r="BG424" s="399"/>
      <c r="BH424" s="399"/>
      <c r="BI424" s="398"/>
      <c r="BJ424" s="398"/>
      <c r="BK424" s="398"/>
      <c r="BL424" s="398"/>
      <c r="BM424" s="398"/>
      <c r="BN424" s="398"/>
      <c r="BO424" s="398"/>
      <c r="BP424" s="398"/>
      <c r="BQ424" s="398"/>
      <c r="BR424" s="398"/>
      <c r="BS424" s="399"/>
      <c r="BT424" s="402"/>
      <c r="BU424" s="399"/>
      <c r="BV424" s="403"/>
      <c r="BW424" s="404"/>
      <c r="BX424" s="398"/>
      <c r="BY424" s="398"/>
      <c r="BZ424" s="398"/>
      <c r="CA424" s="399"/>
      <c r="CB424" s="405"/>
      <c r="CC424" s="406"/>
      <c r="CD424" s="406"/>
      <c r="CE424" s="398"/>
      <c r="CF424" s="406"/>
      <c r="CG424" s="406"/>
      <c r="CH424" s="406"/>
      <c r="CI424" s="406"/>
      <c r="CJ424" s="406"/>
      <c r="CK424" s="406"/>
      <c r="CL424" s="406"/>
      <c r="CM424" s="399"/>
    </row>
    <row r="425" spans="1:91" x14ac:dyDescent="0.25">
      <c r="A425" s="398"/>
      <c r="B425" s="399"/>
      <c r="C425" s="399"/>
      <c r="D425" s="398"/>
      <c r="E425" s="400"/>
      <c r="F425" s="401"/>
      <c r="G425" s="401"/>
      <c r="H425" s="401"/>
      <c r="I425" s="401"/>
      <c r="J425" s="398"/>
      <c r="K425" s="398"/>
      <c r="L425" s="398"/>
      <c r="Q425" s="398"/>
      <c r="R425" s="398"/>
      <c r="S425" s="398"/>
      <c r="T425" s="398"/>
      <c r="U425" s="398"/>
      <c r="V425" s="400"/>
      <c r="W425" s="400"/>
      <c r="X425" s="399"/>
      <c r="Y425" s="398"/>
      <c r="Z425" s="398"/>
      <c r="AA425" s="398"/>
      <c r="AB425" s="398"/>
      <c r="AC425" s="398"/>
      <c r="AD425" s="399"/>
      <c r="AE425" s="399"/>
      <c r="AF425" s="398"/>
      <c r="AG425" s="407"/>
      <c r="AH425" s="407"/>
      <c r="AI425" s="407"/>
      <c r="AJ425" s="407"/>
      <c r="AK425" s="407"/>
      <c r="AL425" s="398"/>
      <c r="AM425" s="400"/>
      <c r="AN425" s="399"/>
      <c r="AO425" s="399"/>
      <c r="AP425" s="398"/>
      <c r="AQ425" s="398"/>
      <c r="AR425" s="398"/>
      <c r="AS425" s="398"/>
      <c r="AT425" s="398"/>
      <c r="AU425" s="398"/>
      <c r="AV425" s="398"/>
      <c r="AW425" s="398"/>
      <c r="AX425" s="397"/>
      <c r="AY425" s="397"/>
      <c r="AZ425" s="399"/>
      <c r="BA425" s="398"/>
      <c r="BB425" s="398"/>
      <c r="BC425" s="398"/>
      <c r="BD425" s="398"/>
      <c r="BE425" s="398"/>
      <c r="BF425" s="398"/>
      <c r="BG425" s="399"/>
      <c r="BH425" s="399"/>
      <c r="BI425" s="398"/>
      <c r="BJ425" s="398"/>
      <c r="BK425" s="398"/>
      <c r="BL425" s="398"/>
      <c r="BM425" s="398"/>
      <c r="BN425" s="398"/>
      <c r="BO425" s="398"/>
      <c r="BP425" s="398"/>
      <c r="BQ425" s="398"/>
      <c r="BR425" s="398"/>
      <c r="BS425" s="399"/>
      <c r="BT425" s="402"/>
      <c r="BU425" s="399"/>
      <c r="BV425" s="403"/>
      <c r="BW425" s="404"/>
      <c r="BX425" s="398"/>
      <c r="BY425" s="398"/>
      <c r="BZ425" s="398"/>
      <c r="CA425" s="399"/>
      <c r="CB425" s="405"/>
      <c r="CC425" s="406"/>
      <c r="CD425" s="406"/>
      <c r="CE425" s="398"/>
      <c r="CF425" s="406"/>
      <c r="CG425" s="406"/>
      <c r="CH425" s="406"/>
      <c r="CI425" s="406"/>
      <c r="CJ425" s="406"/>
      <c r="CK425" s="406"/>
      <c r="CL425" s="406"/>
      <c r="CM425" s="399"/>
    </row>
    <row r="426" spans="1:91" x14ac:dyDescent="0.25">
      <c r="A426" s="398"/>
      <c r="B426" s="399"/>
      <c r="C426" s="399"/>
      <c r="D426" s="398"/>
      <c r="E426" s="400"/>
      <c r="F426" s="401"/>
      <c r="G426" s="401"/>
      <c r="H426" s="401"/>
      <c r="I426" s="401"/>
      <c r="J426" s="398"/>
      <c r="K426" s="398"/>
      <c r="L426" s="398"/>
      <c r="Q426" s="398"/>
      <c r="R426" s="398"/>
      <c r="S426" s="398"/>
      <c r="T426" s="398"/>
      <c r="U426" s="398"/>
      <c r="V426" s="400"/>
      <c r="W426" s="400"/>
      <c r="X426" s="399"/>
      <c r="Y426" s="398"/>
      <c r="Z426" s="398"/>
      <c r="AA426" s="398"/>
      <c r="AB426" s="398"/>
      <c r="AC426" s="398"/>
      <c r="AD426" s="399"/>
      <c r="AE426" s="399"/>
      <c r="AF426" s="398"/>
      <c r="AG426" s="407"/>
      <c r="AH426" s="407"/>
      <c r="AI426" s="407"/>
      <c r="AJ426" s="407"/>
      <c r="AK426" s="407"/>
      <c r="AL426" s="398"/>
      <c r="AM426" s="400"/>
      <c r="AN426" s="399"/>
      <c r="AO426" s="399"/>
      <c r="AP426" s="398"/>
      <c r="AQ426" s="398"/>
      <c r="AR426" s="398"/>
      <c r="AS426" s="398"/>
      <c r="AT426" s="398"/>
      <c r="AU426" s="398"/>
      <c r="AV426" s="398"/>
      <c r="AW426" s="398"/>
      <c r="AX426" s="397"/>
      <c r="AY426" s="397"/>
      <c r="AZ426" s="399"/>
      <c r="BA426" s="398"/>
      <c r="BB426" s="398"/>
      <c r="BC426" s="398"/>
      <c r="BD426" s="398"/>
      <c r="BE426" s="398"/>
      <c r="BF426" s="398"/>
      <c r="BG426" s="399"/>
      <c r="BH426" s="399"/>
      <c r="BI426" s="398"/>
      <c r="BJ426" s="398"/>
      <c r="BK426" s="398"/>
      <c r="BL426" s="398"/>
      <c r="BM426" s="398"/>
      <c r="BN426" s="398"/>
      <c r="BO426" s="398"/>
      <c r="BP426" s="398"/>
      <c r="BQ426" s="398"/>
      <c r="BR426" s="398"/>
      <c r="BS426" s="399"/>
      <c r="BT426" s="402"/>
      <c r="BU426" s="399"/>
      <c r="BV426" s="403"/>
      <c r="BW426" s="404"/>
      <c r="BX426" s="398"/>
      <c r="BY426" s="398"/>
      <c r="BZ426" s="398"/>
      <c r="CA426" s="399"/>
      <c r="CB426" s="405"/>
      <c r="CC426" s="406"/>
      <c r="CD426" s="406"/>
      <c r="CE426" s="398"/>
      <c r="CF426" s="406"/>
      <c r="CG426" s="406"/>
      <c r="CH426" s="406"/>
      <c r="CI426" s="406"/>
      <c r="CJ426" s="406"/>
      <c r="CK426" s="406"/>
      <c r="CL426" s="406"/>
      <c r="CM426" s="399"/>
    </row>
    <row r="427" spans="1:91" x14ac:dyDescent="0.25">
      <c r="A427" s="398"/>
      <c r="B427" s="399"/>
      <c r="C427" s="399"/>
      <c r="D427" s="398"/>
      <c r="E427" s="400"/>
      <c r="F427" s="401"/>
      <c r="G427" s="401"/>
      <c r="H427" s="401"/>
      <c r="I427" s="401"/>
      <c r="J427" s="398"/>
      <c r="K427" s="398"/>
      <c r="L427" s="398"/>
      <c r="Q427" s="398"/>
      <c r="R427" s="398"/>
      <c r="S427" s="398"/>
      <c r="T427" s="398"/>
      <c r="U427" s="398"/>
      <c r="V427" s="400"/>
      <c r="W427" s="400"/>
      <c r="X427" s="399"/>
      <c r="Y427" s="398"/>
      <c r="Z427" s="398"/>
      <c r="AA427" s="398"/>
      <c r="AB427" s="398"/>
      <c r="AC427" s="398"/>
      <c r="AD427" s="399"/>
      <c r="AE427" s="399"/>
      <c r="AF427" s="398"/>
      <c r="AG427" s="407"/>
      <c r="AH427" s="407"/>
      <c r="AI427" s="407"/>
      <c r="AJ427" s="407"/>
      <c r="AK427" s="407"/>
      <c r="AL427" s="398"/>
      <c r="AM427" s="400"/>
      <c r="AN427" s="399"/>
      <c r="AO427" s="399"/>
      <c r="AP427" s="398"/>
      <c r="AQ427" s="398"/>
      <c r="AR427" s="398"/>
      <c r="AS427" s="398"/>
      <c r="AT427" s="398"/>
      <c r="AU427" s="398"/>
      <c r="AV427" s="398"/>
      <c r="AW427" s="398"/>
      <c r="AX427" s="397"/>
      <c r="AY427" s="397"/>
      <c r="AZ427" s="399"/>
      <c r="BA427" s="398"/>
      <c r="BB427" s="398"/>
      <c r="BC427" s="398"/>
      <c r="BD427" s="398"/>
      <c r="BE427" s="398"/>
      <c r="BF427" s="398"/>
      <c r="BG427" s="399"/>
      <c r="BH427" s="399"/>
      <c r="BI427" s="398"/>
      <c r="BJ427" s="398"/>
      <c r="BK427" s="398"/>
      <c r="BL427" s="398"/>
      <c r="BM427" s="398"/>
      <c r="BN427" s="398"/>
      <c r="BO427" s="398"/>
      <c r="BP427" s="398"/>
      <c r="BQ427" s="398"/>
      <c r="BR427" s="398"/>
      <c r="BS427" s="399"/>
      <c r="BT427" s="402"/>
      <c r="BU427" s="399"/>
      <c r="BV427" s="403"/>
      <c r="BW427" s="404"/>
      <c r="BX427" s="398"/>
      <c r="BY427" s="398"/>
      <c r="BZ427" s="398"/>
      <c r="CA427" s="399"/>
      <c r="CB427" s="405"/>
      <c r="CC427" s="406"/>
      <c r="CD427" s="406"/>
      <c r="CE427" s="398"/>
      <c r="CF427" s="406"/>
      <c r="CG427" s="406"/>
      <c r="CH427" s="406"/>
      <c r="CI427" s="406"/>
      <c r="CJ427" s="406"/>
      <c r="CK427" s="406"/>
      <c r="CL427" s="406"/>
      <c r="CM427" s="399"/>
    </row>
    <row r="428" spans="1:91" x14ac:dyDescent="0.25">
      <c r="A428" s="398"/>
      <c r="B428" s="399"/>
      <c r="C428" s="399"/>
      <c r="D428" s="398"/>
      <c r="E428" s="400"/>
      <c r="F428" s="401"/>
      <c r="G428" s="401"/>
      <c r="H428" s="401"/>
      <c r="I428" s="401"/>
      <c r="J428" s="398"/>
      <c r="K428" s="398"/>
      <c r="L428" s="398"/>
      <c r="Q428" s="398"/>
      <c r="R428" s="398"/>
      <c r="S428" s="398"/>
      <c r="T428" s="398"/>
      <c r="U428" s="398"/>
      <c r="V428" s="400"/>
      <c r="W428" s="400"/>
      <c r="X428" s="399"/>
      <c r="Y428" s="398"/>
      <c r="Z428" s="398"/>
      <c r="AA428" s="398"/>
      <c r="AB428" s="398"/>
      <c r="AC428" s="398"/>
      <c r="AD428" s="399"/>
      <c r="AE428" s="399"/>
      <c r="AF428" s="398"/>
      <c r="AG428" s="407"/>
      <c r="AH428" s="407"/>
      <c r="AI428" s="407"/>
      <c r="AJ428" s="407"/>
      <c r="AK428" s="407"/>
      <c r="AL428" s="398"/>
      <c r="AM428" s="400"/>
      <c r="AN428" s="399"/>
      <c r="AO428" s="399"/>
      <c r="AP428" s="398"/>
      <c r="AQ428" s="398"/>
      <c r="AR428" s="398"/>
      <c r="AS428" s="398"/>
      <c r="AT428" s="398"/>
      <c r="AU428" s="398"/>
      <c r="AV428" s="398"/>
      <c r="AW428" s="398"/>
      <c r="AX428" s="397"/>
      <c r="AY428" s="397"/>
      <c r="AZ428" s="399"/>
      <c r="BA428" s="398"/>
      <c r="BB428" s="398"/>
      <c r="BC428" s="398"/>
      <c r="BD428" s="398"/>
      <c r="BE428" s="398"/>
      <c r="BF428" s="398"/>
      <c r="BG428" s="399"/>
      <c r="BH428" s="399"/>
      <c r="BI428" s="398"/>
      <c r="BJ428" s="398"/>
      <c r="BK428" s="398"/>
      <c r="BL428" s="398"/>
      <c r="BM428" s="398"/>
      <c r="BN428" s="398"/>
      <c r="BO428" s="398"/>
      <c r="BP428" s="398"/>
      <c r="BQ428" s="398"/>
      <c r="BR428" s="398"/>
      <c r="BS428" s="399"/>
      <c r="BT428" s="402"/>
      <c r="BU428" s="399"/>
      <c r="BV428" s="403"/>
      <c r="BW428" s="404"/>
      <c r="BX428" s="398"/>
      <c r="BY428" s="398"/>
      <c r="BZ428" s="398"/>
      <c r="CA428" s="399"/>
      <c r="CB428" s="405"/>
      <c r="CC428" s="406"/>
      <c r="CD428" s="406"/>
      <c r="CE428" s="398"/>
      <c r="CF428" s="406"/>
      <c r="CG428" s="406"/>
      <c r="CH428" s="406"/>
      <c r="CI428" s="406"/>
      <c r="CJ428" s="406"/>
      <c r="CK428" s="406"/>
      <c r="CL428" s="406"/>
      <c r="CM428" s="399"/>
    </row>
    <row r="429" spans="1:91" x14ac:dyDescent="0.25">
      <c r="A429" s="398"/>
      <c r="B429" s="399"/>
      <c r="C429" s="399"/>
      <c r="D429" s="398"/>
      <c r="E429" s="400"/>
      <c r="F429" s="401"/>
      <c r="G429" s="401"/>
      <c r="H429" s="401"/>
      <c r="I429" s="401"/>
      <c r="J429" s="398"/>
      <c r="K429" s="398"/>
      <c r="L429" s="398"/>
      <c r="Q429" s="398"/>
      <c r="R429" s="398"/>
      <c r="S429" s="398"/>
      <c r="T429" s="398"/>
      <c r="U429" s="398"/>
      <c r="V429" s="400"/>
      <c r="W429" s="400"/>
      <c r="X429" s="399"/>
      <c r="Y429" s="398"/>
      <c r="Z429" s="398"/>
      <c r="AA429" s="398"/>
      <c r="AB429" s="398"/>
      <c r="AC429" s="398"/>
      <c r="AD429" s="399"/>
      <c r="AE429" s="399"/>
      <c r="AF429" s="398"/>
      <c r="AG429" s="407"/>
      <c r="AH429" s="407"/>
      <c r="AI429" s="407"/>
      <c r="AJ429" s="407"/>
      <c r="AK429" s="407"/>
      <c r="AL429" s="398"/>
      <c r="AM429" s="400"/>
      <c r="AN429" s="399"/>
      <c r="AO429" s="399"/>
      <c r="AP429" s="398"/>
      <c r="AQ429" s="398"/>
      <c r="AR429" s="398"/>
      <c r="AS429" s="398"/>
      <c r="AT429" s="398"/>
      <c r="AU429" s="398"/>
      <c r="AV429" s="398"/>
      <c r="AW429" s="398"/>
      <c r="AX429" s="397"/>
      <c r="AY429" s="397"/>
      <c r="AZ429" s="399"/>
      <c r="BA429" s="398"/>
      <c r="BB429" s="398"/>
      <c r="BC429" s="398"/>
      <c r="BD429" s="398"/>
      <c r="BE429" s="398"/>
      <c r="BF429" s="398"/>
      <c r="BG429" s="399"/>
      <c r="BH429" s="399"/>
      <c r="BI429" s="398"/>
      <c r="BJ429" s="398"/>
      <c r="BK429" s="398"/>
      <c r="BL429" s="398"/>
      <c r="BM429" s="398"/>
      <c r="BN429" s="398"/>
      <c r="BO429" s="398"/>
      <c r="BP429" s="398"/>
      <c r="BQ429" s="398"/>
      <c r="BR429" s="398"/>
      <c r="BS429" s="399"/>
      <c r="BT429" s="402"/>
      <c r="BU429" s="399"/>
      <c r="BV429" s="403"/>
      <c r="BW429" s="404"/>
      <c r="BX429" s="398"/>
      <c r="BY429" s="398"/>
      <c r="BZ429" s="398"/>
      <c r="CA429" s="399"/>
      <c r="CB429" s="405"/>
      <c r="CC429" s="406"/>
      <c r="CD429" s="406"/>
      <c r="CE429" s="398"/>
      <c r="CF429" s="406"/>
      <c r="CG429" s="406"/>
      <c r="CH429" s="406"/>
      <c r="CI429" s="406"/>
      <c r="CJ429" s="406"/>
      <c r="CK429" s="406"/>
      <c r="CL429" s="406"/>
      <c r="CM429" s="399"/>
    </row>
    <row r="430" spans="1:91" x14ac:dyDescent="0.25">
      <c r="A430" s="398"/>
      <c r="B430" s="399"/>
      <c r="C430" s="399"/>
      <c r="D430" s="398"/>
      <c r="E430" s="400"/>
      <c r="F430" s="401"/>
      <c r="G430" s="401"/>
      <c r="H430" s="401"/>
      <c r="I430" s="401"/>
      <c r="J430" s="398"/>
      <c r="K430" s="398"/>
      <c r="L430" s="398"/>
      <c r="Q430" s="398"/>
      <c r="R430" s="398"/>
      <c r="S430" s="398"/>
      <c r="T430" s="398"/>
      <c r="U430" s="398"/>
      <c r="V430" s="400"/>
      <c r="W430" s="400"/>
      <c r="X430" s="399"/>
      <c r="Y430" s="398"/>
      <c r="Z430" s="398"/>
      <c r="AA430" s="398"/>
      <c r="AB430" s="398"/>
      <c r="AC430" s="398"/>
      <c r="AD430" s="399"/>
      <c r="AE430" s="399"/>
      <c r="AF430" s="398"/>
      <c r="AG430" s="407"/>
      <c r="AH430" s="407"/>
      <c r="AI430" s="407"/>
      <c r="AJ430" s="407"/>
      <c r="AK430" s="407"/>
      <c r="AL430" s="398"/>
      <c r="AM430" s="400"/>
      <c r="AN430" s="399"/>
      <c r="AO430" s="399"/>
      <c r="AP430" s="398"/>
      <c r="AQ430" s="398"/>
      <c r="AR430" s="398"/>
      <c r="AS430" s="398"/>
      <c r="AT430" s="398"/>
      <c r="AU430" s="398"/>
      <c r="AV430" s="398"/>
      <c r="AW430" s="398"/>
      <c r="AX430" s="397"/>
      <c r="AY430" s="397"/>
      <c r="AZ430" s="399"/>
      <c r="BA430" s="398"/>
      <c r="BB430" s="398"/>
      <c r="BC430" s="398"/>
      <c r="BD430" s="398"/>
      <c r="BE430" s="398"/>
      <c r="BF430" s="398"/>
      <c r="BG430" s="399"/>
      <c r="BH430" s="399"/>
      <c r="BI430" s="398"/>
      <c r="BJ430" s="398"/>
      <c r="BK430" s="398"/>
      <c r="BL430" s="398"/>
      <c r="BM430" s="398"/>
      <c r="BN430" s="398"/>
      <c r="BO430" s="398"/>
      <c r="BP430" s="398"/>
      <c r="BQ430" s="398"/>
      <c r="BR430" s="398"/>
      <c r="BS430" s="399"/>
      <c r="BT430" s="402"/>
      <c r="BU430" s="399"/>
      <c r="BV430" s="403"/>
      <c r="BW430" s="404"/>
      <c r="BX430" s="398"/>
      <c r="BY430" s="398"/>
      <c r="BZ430" s="398"/>
      <c r="CA430" s="399"/>
      <c r="CB430" s="405"/>
      <c r="CC430" s="406"/>
      <c r="CD430" s="406"/>
      <c r="CE430" s="398"/>
      <c r="CF430" s="406"/>
      <c r="CG430" s="406"/>
      <c r="CH430" s="406"/>
      <c r="CI430" s="406"/>
      <c r="CJ430" s="406"/>
      <c r="CK430" s="406"/>
      <c r="CL430" s="406"/>
      <c r="CM430" s="399"/>
    </row>
    <row r="431" spans="1:91" x14ac:dyDescent="0.25">
      <c r="A431" s="398"/>
      <c r="B431" s="399"/>
      <c r="C431" s="399"/>
      <c r="D431" s="398"/>
      <c r="E431" s="400"/>
      <c r="F431" s="401"/>
      <c r="G431" s="401"/>
      <c r="H431" s="401"/>
      <c r="I431" s="401"/>
      <c r="J431" s="398"/>
      <c r="K431" s="398"/>
      <c r="L431" s="398"/>
      <c r="Q431" s="398"/>
      <c r="R431" s="398"/>
      <c r="S431" s="398"/>
      <c r="T431" s="398"/>
      <c r="U431" s="398"/>
      <c r="V431" s="400"/>
      <c r="W431" s="400"/>
      <c r="X431" s="399"/>
      <c r="Y431" s="398"/>
      <c r="Z431" s="398"/>
      <c r="AA431" s="398"/>
      <c r="AB431" s="398"/>
      <c r="AC431" s="398"/>
      <c r="AD431" s="399"/>
      <c r="AE431" s="399"/>
      <c r="AF431" s="398"/>
      <c r="AG431" s="407"/>
      <c r="AH431" s="407"/>
      <c r="AI431" s="407"/>
      <c r="AJ431" s="407"/>
      <c r="AK431" s="407"/>
      <c r="AL431" s="398"/>
      <c r="AM431" s="400"/>
      <c r="AN431" s="399"/>
      <c r="AO431" s="399"/>
      <c r="AP431" s="398"/>
      <c r="AQ431" s="398"/>
      <c r="AR431" s="398"/>
      <c r="AS431" s="398"/>
      <c r="AT431" s="398"/>
      <c r="AU431" s="398"/>
      <c r="AV431" s="398"/>
      <c r="AW431" s="398"/>
      <c r="AX431" s="397"/>
      <c r="AY431" s="397"/>
      <c r="AZ431" s="399"/>
      <c r="BA431" s="398"/>
      <c r="BB431" s="398"/>
      <c r="BC431" s="398"/>
      <c r="BD431" s="398"/>
      <c r="BE431" s="398"/>
      <c r="BF431" s="398"/>
      <c r="BG431" s="399"/>
      <c r="BH431" s="399"/>
      <c r="BI431" s="398"/>
      <c r="BJ431" s="398"/>
      <c r="BK431" s="398"/>
      <c r="BL431" s="398"/>
      <c r="BM431" s="398"/>
      <c r="BN431" s="398"/>
      <c r="BO431" s="398"/>
      <c r="BP431" s="398"/>
      <c r="BQ431" s="398"/>
      <c r="BR431" s="398"/>
      <c r="BS431" s="399"/>
      <c r="BT431" s="402"/>
      <c r="BU431" s="399"/>
      <c r="BV431" s="403"/>
      <c r="BW431" s="404"/>
      <c r="BX431" s="398"/>
      <c r="BY431" s="398"/>
      <c r="BZ431" s="398"/>
      <c r="CA431" s="399"/>
      <c r="CB431" s="405"/>
      <c r="CC431" s="406"/>
      <c r="CD431" s="406"/>
      <c r="CE431" s="398"/>
      <c r="CF431" s="406"/>
      <c r="CG431" s="406"/>
      <c r="CH431" s="406"/>
      <c r="CI431" s="406"/>
      <c r="CJ431" s="406"/>
      <c r="CK431" s="406"/>
      <c r="CL431" s="406"/>
      <c r="CM431" s="399"/>
    </row>
    <row r="432" spans="1:91" x14ac:dyDescent="0.25">
      <c r="A432" s="398"/>
      <c r="B432" s="399"/>
      <c r="C432" s="399"/>
      <c r="D432" s="398"/>
      <c r="E432" s="400"/>
      <c r="F432" s="401"/>
      <c r="G432" s="401"/>
      <c r="H432" s="401"/>
      <c r="I432" s="401"/>
      <c r="J432" s="398"/>
      <c r="K432" s="398"/>
      <c r="L432" s="398"/>
      <c r="Q432" s="398"/>
      <c r="R432" s="398"/>
      <c r="S432" s="398"/>
      <c r="T432" s="398"/>
      <c r="U432" s="398"/>
      <c r="V432" s="400"/>
      <c r="W432" s="400"/>
      <c r="X432" s="399"/>
      <c r="Y432" s="398"/>
      <c r="Z432" s="398"/>
      <c r="AA432" s="398"/>
      <c r="AB432" s="398"/>
      <c r="AC432" s="398"/>
      <c r="AD432" s="399"/>
      <c r="AE432" s="399"/>
      <c r="AF432" s="398"/>
      <c r="AG432" s="407"/>
      <c r="AH432" s="407"/>
      <c r="AI432" s="407"/>
      <c r="AJ432" s="407"/>
      <c r="AK432" s="407"/>
      <c r="AL432" s="398"/>
      <c r="AM432" s="400"/>
      <c r="AN432" s="399"/>
      <c r="AO432" s="399"/>
      <c r="AP432" s="398"/>
      <c r="AQ432" s="398"/>
      <c r="AR432" s="398"/>
      <c r="AS432" s="398"/>
      <c r="AT432" s="398"/>
      <c r="AU432" s="398"/>
      <c r="AV432" s="398"/>
      <c r="AW432" s="398"/>
      <c r="AX432" s="397"/>
      <c r="AY432" s="397"/>
      <c r="AZ432" s="399"/>
      <c r="BA432" s="398"/>
      <c r="BB432" s="398"/>
      <c r="BC432" s="398"/>
      <c r="BD432" s="398"/>
      <c r="BE432" s="398"/>
      <c r="BF432" s="398"/>
      <c r="BG432" s="399"/>
      <c r="BH432" s="399"/>
      <c r="BI432" s="398"/>
      <c r="BJ432" s="398"/>
      <c r="BK432" s="398"/>
      <c r="BL432" s="398"/>
      <c r="BM432" s="398"/>
      <c r="BN432" s="398"/>
      <c r="BO432" s="398"/>
      <c r="BP432" s="398"/>
      <c r="BQ432" s="398"/>
      <c r="BR432" s="398"/>
      <c r="BS432" s="399"/>
      <c r="BT432" s="402"/>
      <c r="BU432" s="399"/>
      <c r="BV432" s="403"/>
      <c r="BW432" s="404"/>
      <c r="BX432" s="398"/>
      <c r="BY432" s="398"/>
      <c r="BZ432" s="398"/>
      <c r="CA432" s="399"/>
      <c r="CB432" s="405"/>
      <c r="CC432" s="406"/>
      <c r="CD432" s="406"/>
      <c r="CE432" s="398"/>
      <c r="CF432" s="406"/>
      <c r="CG432" s="406"/>
      <c r="CH432" s="406"/>
      <c r="CI432" s="406"/>
      <c r="CJ432" s="406"/>
      <c r="CK432" s="406"/>
      <c r="CL432" s="406"/>
      <c r="CM432" s="399"/>
    </row>
    <row r="433" spans="1:91" x14ac:dyDescent="0.25">
      <c r="A433" s="398"/>
      <c r="B433" s="399"/>
      <c r="C433" s="399"/>
      <c r="D433" s="398"/>
      <c r="E433" s="400"/>
      <c r="F433" s="401"/>
      <c r="G433" s="401"/>
      <c r="H433" s="401"/>
      <c r="I433" s="401"/>
      <c r="J433" s="398"/>
      <c r="K433" s="398"/>
      <c r="L433" s="398"/>
      <c r="Q433" s="398"/>
      <c r="R433" s="398"/>
      <c r="S433" s="398"/>
      <c r="T433" s="398"/>
      <c r="U433" s="398"/>
      <c r="V433" s="400"/>
      <c r="W433" s="400"/>
      <c r="X433" s="399"/>
      <c r="Y433" s="398"/>
      <c r="Z433" s="398"/>
      <c r="AA433" s="398"/>
      <c r="AB433" s="398"/>
      <c r="AC433" s="398"/>
      <c r="AD433" s="399"/>
      <c r="AE433" s="399"/>
      <c r="AF433" s="398"/>
      <c r="AG433" s="407"/>
      <c r="AH433" s="407"/>
      <c r="AI433" s="407"/>
      <c r="AJ433" s="407"/>
      <c r="AK433" s="407"/>
      <c r="AL433" s="398"/>
      <c r="AM433" s="400"/>
      <c r="AN433" s="399"/>
      <c r="AO433" s="399"/>
      <c r="AP433" s="398"/>
      <c r="AQ433" s="398"/>
      <c r="AR433" s="398"/>
      <c r="AS433" s="398"/>
      <c r="AT433" s="398"/>
      <c r="AU433" s="398"/>
      <c r="AV433" s="398"/>
      <c r="AW433" s="398"/>
      <c r="AX433" s="397"/>
      <c r="AY433" s="397"/>
      <c r="AZ433" s="399"/>
      <c r="BA433" s="398"/>
      <c r="BB433" s="398"/>
      <c r="BC433" s="398"/>
      <c r="BD433" s="398"/>
      <c r="BE433" s="398"/>
      <c r="BF433" s="398"/>
      <c r="BG433" s="399"/>
      <c r="BH433" s="399"/>
      <c r="BI433" s="398"/>
      <c r="BJ433" s="398"/>
      <c r="BK433" s="398"/>
      <c r="BL433" s="398"/>
      <c r="BM433" s="398"/>
      <c r="BN433" s="398"/>
      <c r="BO433" s="398"/>
      <c r="BP433" s="398"/>
      <c r="BQ433" s="398"/>
      <c r="BR433" s="398"/>
      <c r="BS433" s="399"/>
      <c r="BT433" s="402"/>
      <c r="BU433" s="399"/>
      <c r="BV433" s="403"/>
      <c r="BW433" s="404"/>
      <c r="BX433" s="398"/>
      <c r="BY433" s="398"/>
      <c r="BZ433" s="398"/>
      <c r="CA433" s="399"/>
      <c r="CB433" s="405"/>
      <c r="CC433" s="406"/>
      <c r="CD433" s="406"/>
      <c r="CE433" s="398"/>
      <c r="CF433" s="406"/>
      <c r="CG433" s="406"/>
      <c r="CH433" s="406"/>
      <c r="CI433" s="406"/>
      <c r="CJ433" s="406"/>
      <c r="CK433" s="406"/>
      <c r="CL433" s="406"/>
      <c r="CM433" s="399"/>
    </row>
    <row r="434" spans="1:91" x14ac:dyDescent="0.25">
      <c r="A434" s="398"/>
      <c r="B434" s="399"/>
      <c r="C434" s="399"/>
      <c r="D434" s="398"/>
      <c r="E434" s="400"/>
      <c r="F434" s="401"/>
      <c r="G434" s="401"/>
      <c r="H434" s="401"/>
      <c r="I434" s="401"/>
      <c r="J434" s="398"/>
      <c r="K434" s="398"/>
      <c r="L434" s="398"/>
      <c r="Q434" s="398"/>
      <c r="R434" s="398"/>
      <c r="S434" s="398"/>
      <c r="T434" s="398"/>
      <c r="U434" s="398"/>
      <c r="V434" s="400"/>
      <c r="W434" s="400"/>
      <c r="X434" s="399"/>
      <c r="Y434" s="398"/>
      <c r="Z434" s="398"/>
      <c r="AA434" s="398"/>
      <c r="AB434" s="398"/>
      <c r="AC434" s="398"/>
      <c r="AD434" s="399"/>
      <c r="AE434" s="399"/>
      <c r="AF434" s="398"/>
      <c r="AG434" s="407"/>
      <c r="AH434" s="407"/>
      <c r="AI434" s="407"/>
      <c r="AJ434" s="407"/>
      <c r="AK434" s="407"/>
      <c r="AL434" s="398"/>
      <c r="AM434" s="400"/>
      <c r="AN434" s="399"/>
      <c r="AO434" s="399"/>
      <c r="AP434" s="398"/>
      <c r="AQ434" s="398"/>
      <c r="AR434" s="398"/>
      <c r="AS434" s="398"/>
      <c r="AT434" s="398"/>
      <c r="AU434" s="398"/>
      <c r="AV434" s="398"/>
      <c r="AW434" s="398"/>
      <c r="AX434" s="397"/>
      <c r="AY434" s="397"/>
      <c r="AZ434" s="399"/>
      <c r="BA434" s="398"/>
      <c r="BB434" s="398"/>
      <c r="BC434" s="398"/>
      <c r="BD434" s="398"/>
      <c r="BE434" s="398"/>
      <c r="BF434" s="398"/>
      <c r="BG434" s="399"/>
      <c r="BH434" s="399"/>
      <c r="BI434" s="398"/>
      <c r="BJ434" s="398"/>
      <c r="BK434" s="398"/>
      <c r="BL434" s="398"/>
      <c r="BM434" s="398"/>
      <c r="BN434" s="398"/>
      <c r="BO434" s="398"/>
      <c r="BP434" s="398"/>
      <c r="BQ434" s="398"/>
      <c r="BR434" s="398"/>
      <c r="BS434" s="399"/>
      <c r="BT434" s="402"/>
      <c r="BU434" s="399"/>
      <c r="BV434" s="403"/>
      <c r="BW434" s="404"/>
      <c r="BX434" s="398"/>
      <c r="BY434" s="398"/>
      <c r="BZ434" s="398"/>
      <c r="CA434" s="399"/>
      <c r="CB434" s="405"/>
      <c r="CC434" s="406"/>
      <c r="CD434" s="406"/>
      <c r="CE434" s="398"/>
      <c r="CF434" s="406"/>
      <c r="CG434" s="406"/>
      <c r="CH434" s="406"/>
      <c r="CI434" s="406"/>
      <c r="CJ434" s="406"/>
      <c r="CK434" s="406"/>
      <c r="CL434" s="406"/>
      <c r="CM434" s="399"/>
    </row>
    <row r="435" spans="1:91" x14ac:dyDescent="0.25">
      <c r="A435" s="398"/>
      <c r="B435" s="399"/>
      <c r="C435" s="399"/>
      <c r="D435" s="398"/>
      <c r="E435" s="400"/>
      <c r="F435" s="401"/>
      <c r="G435" s="401"/>
      <c r="H435" s="401"/>
      <c r="I435" s="401"/>
      <c r="J435" s="398"/>
      <c r="K435" s="398"/>
      <c r="L435" s="398"/>
      <c r="Q435" s="398"/>
      <c r="R435" s="398"/>
      <c r="S435" s="398"/>
      <c r="T435" s="398"/>
      <c r="U435" s="398"/>
      <c r="V435" s="400"/>
      <c r="W435" s="400"/>
      <c r="X435" s="399"/>
      <c r="Y435" s="398"/>
      <c r="Z435" s="398"/>
      <c r="AA435" s="398"/>
      <c r="AB435" s="398"/>
      <c r="AC435" s="398"/>
      <c r="AD435" s="399"/>
      <c r="AE435" s="399"/>
      <c r="AF435" s="398"/>
      <c r="AG435" s="407"/>
      <c r="AH435" s="407"/>
      <c r="AI435" s="407"/>
      <c r="AJ435" s="407"/>
      <c r="AK435" s="407"/>
      <c r="AL435" s="398"/>
      <c r="AM435" s="400"/>
      <c r="AN435" s="399"/>
      <c r="AO435" s="399"/>
      <c r="AP435" s="398"/>
      <c r="AQ435" s="398"/>
      <c r="AR435" s="398"/>
      <c r="AS435" s="398"/>
      <c r="AT435" s="398"/>
      <c r="AU435" s="398"/>
      <c r="AV435" s="398"/>
      <c r="AW435" s="398"/>
      <c r="AX435" s="397"/>
      <c r="AY435" s="397"/>
      <c r="AZ435" s="399"/>
      <c r="BA435" s="398"/>
      <c r="BB435" s="398"/>
      <c r="BC435" s="398"/>
      <c r="BD435" s="398"/>
      <c r="BE435" s="398"/>
      <c r="BF435" s="398"/>
      <c r="BG435" s="399"/>
      <c r="BH435" s="399"/>
      <c r="BI435" s="398"/>
      <c r="BJ435" s="398"/>
      <c r="BK435" s="398"/>
      <c r="BL435" s="398"/>
      <c r="BM435" s="398"/>
      <c r="BN435" s="398"/>
      <c r="BO435" s="398"/>
      <c r="BP435" s="398"/>
      <c r="BQ435" s="398"/>
      <c r="BR435" s="398"/>
      <c r="BS435" s="399"/>
      <c r="BT435" s="402"/>
      <c r="BU435" s="399"/>
      <c r="BV435" s="403"/>
      <c r="BW435" s="404"/>
      <c r="BX435" s="398"/>
      <c r="BY435" s="398"/>
      <c r="BZ435" s="398"/>
      <c r="CA435" s="399"/>
      <c r="CB435" s="405"/>
      <c r="CC435" s="406"/>
      <c r="CD435" s="406"/>
      <c r="CE435" s="398"/>
      <c r="CF435" s="406"/>
      <c r="CG435" s="406"/>
      <c r="CH435" s="406"/>
      <c r="CI435" s="406"/>
      <c r="CJ435" s="406"/>
      <c r="CK435" s="406"/>
      <c r="CL435" s="406"/>
      <c r="CM435" s="399"/>
    </row>
    <row r="436" spans="1:91" x14ac:dyDescent="0.25">
      <c r="A436" s="398"/>
      <c r="B436" s="399"/>
      <c r="C436" s="399"/>
      <c r="D436" s="398"/>
      <c r="E436" s="400"/>
      <c r="F436" s="401"/>
      <c r="G436" s="401"/>
      <c r="H436" s="401"/>
      <c r="I436" s="401"/>
      <c r="J436" s="398"/>
      <c r="K436" s="398"/>
      <c r="L436" s="398"/>
      <c r="Q436" s="398"/>
      <c r="R436" s="398"/>
      <c r="S436" s="398"/>
      <c r="T436" s="398"/>
      <c r="U436" s="398"/>
      <c r="V436" s="400"/>
      <c r="W436" s="400"/>
      <c r="X436" s="399"/>
      <c r="Y436" s="398"/>
      <c r="Z436" s="398"/>
      <c r="AA436" s="398"/>
      <c r="AB436" s="398"/>
      <c r="AC436" s="398"/>
      <c r="AD436" s="399"/>
      <c r="AE436" s="399"/>
      <c r="AF436" s="398"/>
      <c r="AG436" s="407"/>
      <c r="AH436" s="407"/>
      <c r="AI436" s="407"/>
      <c r="AJ436" s="407"/>
      <c r="AK436" s="407"/>
      <c r="AL436" s="398"/>
      <c r="AM436" s="400"/>
      <c r="AN436" s="399"/>
      <c r="AO436" s="399"/>
      <c r="AP436" s="398"/>
      <c r="AQ436" s="398"/>
      <c r="AR436" s="398"/>
      <c r="AS436" s="398"/>
      <c r="AT436" s="398"/>
      <c r="AU436" s="398"/>
      <c r="AV436" s="398"/>
      <c r="AW436" s="398"/>
      <c r="AX436" s="397"/>
      <c r="AY436" s="397"/>
      <c r="AZ436" s="399"/>
      <c r="BA436" s="398"/>
      <c r="BB436" s="398"/>
      <c r="BC436" s="398"/>
      <c r="BD436" s="398"/>
      <c r="BE436" s="398"/>
      <c r="BF436" s="398"/>
      <c r="BG436" s="399"/>
      <c r="BH436" s="399"/>
      <c r="BI436" s="398"/>
      <c r="BJ436" s="398"/>
      <c r="BK436" s="398"/>
      <c r="BL436" s="398"/>
      <c r="BM436" s="398"/>
      <c r="BN436" s="398"/>
      <c r="BO436" s="398"/>
      <c r="BP436" s="398"/>
      <c r="BQ436" s="398"/>
      <c r="BR436" s="398"/>
      <c r="BS436" s="399"/>
      <c r="BT436" s="402"/>
      <c r="BU436" s="399"/>
      <c r="BV436" s="403"/>
      <c r="BW436" s="404"/>
      <c r="BX436" s="398"/>
      <c r="BY436" s="398"/>
      <c r="BZ436" s="398"/>
      <c r="CA436" s="399"/>
      <c r="CB436" s="405"/>
      <c r="CC436" s="406"/>
      <c r="CD436" s="406"/>
      <c r="CE436" s="398"/>
      <c r="CF436" s="406"/>
      <c r="CG436" s="406"/>
      <c r="CH436" s="406"/>
      <c r="CI436" s="406"/>
      <c r="CJ436" s="406"/>
      <c r="CK436" s="406"/>
      <c r="CL436" s="406"/>
      <c r="CM436" s="399"/>
    </row>
    <row r="437" spans="1:91" x14ac:dyDescent="0.25">
      <c r="A437" s="398"/>
      <c r="B437" s="399"/>
      <c r="C437" s="399"/>
      <c r="D437" s="398"/>
      <c r="E437" s="400"/>
      <c r="F437" s="401"/>
      <c r="G437" s="401"/>
      <c r="H437" s="401"/>
      <c r="I437" s="401"/>
      <c r="J437" s="398"/>
      <c r="K437" s="398"/>
      <c r="L437" s="398"/>
      <c r="Q437" s="398"/>
      <c r="R437" s="398"/>
      <c r="S437" s="398"/>
      <c r="T437" s="398"/>
      <c r="U437" s="398"/>
      <c r="V437" s="400"/>
      <c r="W437" s="400"/>
      <c r="X437" s="399"/>
      <c r="Y437" s="398"/>
      <c r="Z437" s="398"/>
      <c r="AA437" s="398"/>
      <c r="AB437" s="398"/>
      <c r="AC437" s="398"/>
      <c r="AD437" s="399"/>
      <c r="AE437" s="399"/>
      <c r="AF437" s="398"/>
      <c r="AG437" s="407"/>
      <c r="AH437" s="407"/>
      <c r="AI437" s="407"/>
      <c r="AJ437" s="407"/>
      <c r="AK437" s="407"/>
      <c r="AL437" s="398"/>
      <c r="AM437" s="400"/>
      <c r="AN437" s="399"/>
      <c r="AO437" s="399"/>
      <c r="AP437" s="398"/>
      <c r="AQ437" s="398"/>
      <c r="AR437" s="398"/>
      <c r="AS437" s="398"/>
      <c r="AT437" s="398"/>
      <c r="AU437" s="398"/>
      <c r="AV437" s="398"/>
      <c r="AW437" s="398"/>
      <c r="AX437" s="397"/>
      <c r="AY437" s="397"/>
      <c r="AZ437" s="399"/>
      <c r="BA437" s="398"/>
      <c r="BB437" s="398"/>
      <c r="BC437" s="398"/>
      <c r="BD437" s="398"/>
      <c r="BE437" s="398"/>
      <c r="BF437" s="398"/>
      <c r="BG437" s="399"/>
      <c r="BH437" s="399"/>
      <c r="BI437" s="398"/>
      <c r="BJ437" s="398"/>
      <c r="BK437" s="398"/>
      <c r="BL437" s="398"/>
      <c r="BM437" s="398"/>
      <c r="BN437" s="398"/>
      <c r="BO437" s="398"/>
      <c r="BP437" s="398"/>
      <c r="BQ437" s="398"/>
      <c r="BR437" s="398"/>
      <c r="BS437" s="399"/>
      <c r="BT437" s="402"/>
      <c r="BU437" s="399"/>
      <c r="BV437" s="403"/>
      <c r="BW437" s="404"/>
      <c r="BX437" s="398"/>
      <c r="BY437" s="398"/>
      <c r="BZ437" s="398"/>
      <c r="CA437" s="399"/>
      <c r="CB437" s="405"/>
      <c r="CC437" s="406"/>
      <c r="CD437" s="406"/>
      <c r="CE437" s="398"/>
      <c r="CF437" s="406"/>
      <c r="CG437" s="406"/>
      <c r="CH437" s="406"/>
      <c r="CI437" s="406"/>
      <c r="CJ437" s="406"/>
      <c r="CK437" s="406"/>
      <c r="CL437" s="406"/>
      <c r="CM437" s="399"/>
    </row>
    <row r="438" spans="1:91" x14ac:dyDescent="0.25">
      <c r="A438" s="398"/>
      <c r="B438" s="399"/>
      <c r="C438" s="399"/>
      <c r="D438" s="398"/>
      <c r="E438" s="400"/>
      <c r="F438" s="401"/>
      <c r="G438" s="401"/>
      <c r="H438" s="401"/>
      <c r="I438" s="401"/>
      <c r="J438" s="398"/>
      <c r="K438" s="398"/>
      <c r="L438" s="398"/>
      <c r="Q438" s="398"/>
      <c r="R438" s="398"/>
      <c r="S438" s="398"/>
      <c r="T438" s="398"/>
      <c r="U438" s="398"/>
      <c r="V438" s="400"/>
      <c r="W438" s="400"/>
      <c r="X438" s="399"/>
      <c r="Y438" s="398"/>
      <c r="Z438" s="398"/>
      <c r="AA438" s="398"/>
      <c r="AB438" s="398"/>
      <c r="AC438" s="398"/>
      <c r="AD438" s="399"/>
      <c r="AE438" s="399"/>
      <c r="AF438" s="398"/>
      <c r="AG438" s="407"/>
      <c r="AH438" s="407"/>
      <c r="AI438" s="407"/>
      <c r="AJ438" s="407"/>
      <c r="AK438" s="407"/>
      <c r="AL438" s="398"/>
      <c r="AM438" s="400"/>
      <c r="AN438" s="399"/>
      <c r="AO438" s="399"/>
      <c r="AP438" s="398"/>
      <c r="AQ438" s="398"/>
      <c r="AR438" s="398"/>
      <c r="AS438" s="398"/>
      <c r="AT438" s="398"/>
      <c r="AU438" s="398"/>
      <c r="AV438" s="398"/>
      <c r="AW438" s="398"/>
      <c r="AX438" s="397"/>
      <c r="AY438" s="397"/>
      <c r="AZ438" s="399"/>
      <c r="BA438" s="398"/>
      <c r="BB438" s="398"/>
      <c r="BC438" s="398"/>
      <c r="BD438" s="398"/>
      <c r="BE438" s="398"/>
      <c r="BF438" s="398"/>
      <c r="BG438" s="399"/>
      <c r="BH438" s="399"/>
      <c r="BI438" s="398"/>
      <c r="BJ438" s="398"/>
      <c r="BK438" s="398"/>
      <c r="BL438" s="398"/>
      <c r="BM438" s="398"/>
      <c r="BN438" s="398"/>
      <c r="BO438" s="398"/>
      <c r="BP438" s="398"/>
      <c r="BQ438" s="398"/>
      <c r="BR438" s="398"/>
      <c r="BS438" s="399"/>
      <c r="BT438" s="402"/>
      <c r="BU438" s="399"/>
      <c r="BV438" s="403"/>
      <c r="BW438" s="404"/>
      <c r="BX438" s="398"/>
      <c r="BY438" s="398"/>
      <c r="BZ438" s="398"/>
      <c r="CA438" s="399"/>
      <c r="CB438" s="405"/>
      <c r="CC438" s="406"/>
      <c r="CD438" s="406"/>
      <c r="CE438" s="398"/>
      <c r="CF438" s="406"/>
      <c r="CG438" s="406"/>
      <c r="CH438" s="406"/>
      <c r="CI438" s="406"/>
      <c r="CJ438" s="406"/>
      <c r="CK438" s="406"/>
      <c r="CL438" s="406"/>
      <c r="CM438" s="399"/>
    </row>
    <row r="439" spans="1:91" x14ac:dyDescent="0.25">
      <c r="A439" s="398"/>
      <c r="B439" s="399"/>
      <c r="C439" s="399"/>
      <c r="D439" s="398"/>
      <c r="E439" s="400"/>
      <c r="F439" s="401"/>
      <c r="G439" s="401"/>
      <c r="H439" s="401"/>
      <c r="I439" s="401"/>
      <c r="J439" s="398"/>
      <c r="K439" s="398"/>
      <c r="L439" s="398"/>
      <c r="Q439" s="398"/>
      <c r="R439" s="398"/>
      <c r="S439" s="398"/>
      <c r="T439" s="398"/>
      <c r="U439" s="398"/>
      <c r="V439" s="400"/>
      <c r="W439" s="400"/>
      <c r="X439" s="399"/>
      <c r="Y439" s="398"/>
      <c r="Z439" s="398"/>
      <c r="AA439" s="398"/>
      <c r="AB439" s="398"/>
      <c r="AC439" s="398"/>
      <c r="AD439" s="399"/>
      <c r="AE439" s="399"/>
      <c r="AF439" s="398"/>
      <c r="AG439" s="407"/>
      <c r="AH439" s="407"/>
      <c r="AI439" s="407"/>
      <c r="AJ439" s="407"/>
      <c r="AK439" s="407"/>
      <c r="AL439" s="398"/>
      <c r="AM439" s="400"/>
      <c r="AN439" s="399"/>
      <c r="AO439" s="399"/>
      <c r="AP439" s="398"/>
      <c r="AQ439" s="398"/>
      <c r="AR439" s="398"/>
      <c r="AS439" s="398"/>
      <c r="AT439" s="398"/>
      <c r="AU439" s="398"/>
      <c r="AV439" s="398"/>
      <c r="AW439" s="398"/>
      <c r="AX439" s="397"/>
      <c r="AY439" s="397"/>
      <c r="AZ439" s="399"/>
      <c r="BA439" s="398"/>
      <c r="BB439" s="398"/>
      <c r="BC439" s="398"/>
      <c r="BD439" s="398"/>
      <c r="BE439" s="398"/>
      <c r="BF439" s="398"/>
      <c r="BG439" s="399"/>
      <c r="BH439" s="399"/>
      <c r="BI439" s="398"/>
      <c r="BJ439" s="398"/>
      <c r="BK439" s="398"/>
      <c r="BL439" s="398"/>
      <c r="BM439" s="398"/>
      <c r="BN439" s="398"/>
      <c r="BO439" s="398"/>
      <c r="BP439" s="398"/>
      <c r="BQ439" s="398"/>
      <c r="BR439" s="398"/>
      <c r="BS439" s="399"/>
      <c r="BT439" s="402"/>
      <c r="BU439" s="399"/>
      <c r="BV439" s="403"/>
      <c r="BW439" s="404"/>
      <c r="BX439" s="398"/>
      <c r="BY439" s="398"/>
      <c r="BZ439" s="398"/>
      <c r="CA439" s="399"/>
      <c r="CB439" s="405"/>
      <c r="CC439" s="406"/>
      <c r="CD439" s="406"/>
      <c r="CE439" s="398"/>
      <c r="CF439" s="406"/>
      <c r="CG439" s="406"/>
      <c r="CH439" s="406"/>
      <c r="CI439" s="406"/>
      <c r="CJ439" s="406"/>
      <c r="CK439" s="406"/>
      <c r="CL439" s="406"/>
      <c r="CM439" s="399"/>
    </row>
    <row r="440" spans="1:91" x14ac:dyDescent="0.25">
      <c r="A440" s="398"/>
      <c r="B440" s="399"/>
      <c r="C440" s="399"/>
      <c r="D440" s="398"/>
      <c r="E440" s="400"/>
      <c r="F440" s="401"/>
      <c r="G440" s="401"/>
      <c r="H440" s="401"/>
      <c r="I440" s="401"/>
      <c r="J440" s="398"/>
      <c r="K440" s="398"/>
      <c r="L440" s="398"/>
      <c r="Q440" s="398"/>
      <c r="R440" s="398"/>
      <c r="S440" s="398"/>
      <c r="T440" s="398"/>
      <c r="U440" s="398"/>
      <c r="V440" s="400"/>
      <c r="W440" s="400"/>
      <c r="X440" s="399"/>
      <c r="Y440" s="398"/>
      <c r="Z440" s="398"/>
      <c r="AA440" s="398"/>
      <c r="AB440" s="398"/>
      <c r="AC440" s="398"/>
      <c r="AD440" s="399"/>
      <c r="AE440" s="399"/>
      <c r="AF440" s="398"/>
      <c r="AG440" s="407"/>
      <c r="AH440" s="407"/>
      <c r="AI440" s="407"/>
      <c r="AJ440" s="407"/>
      <c r="AK440" s="407"/>
      <c r="AL440" s="398"/>
      <c r="AM440" s="400"/>
      <c r="AN440" s="399"/>
      <c r="AO440" s="399"/>
      <c r="AP440" s="398"/>
      <c r="AQ440" s="398"/>
      <c r="AR440" s="398"/>
      <c r="AS440" s="398"/>
      <c r="AT440" s="398"/>
      <c r="AU440" s="398"/>
      <c r="AV440" s="398"/>
      <c r="AW440" s="398"/>
      <c r="AX440" s="397"/>
      <c r="AY440" s="397"/>
      <c r="AZ440" s="399"/>
      <c r="BA440" s="398"/>
      <c r="BB440" s="398"/>
      <c r="BC440" s="398"/>
      <c r="BD440" s="398"/>
      <c r="BE440" s="398"/>
      <c r="BF440" s="398"/>
      <c r="BG440" s="399"/>
      <c r="BH440" s="399"/>
      <c r="BI440" s="398"/>
      <c r="BJ440" s="398"/>
      <c r="BK440" s="398"/>
      <c r="BL440" s="398"/>
      <c r="BM440" s="398"/>
      <c r="BN440" s="398"/>
      <c r="BO440" s="398"/>
      <c r="BP440" s="398"/>
      <c r="BQ440" s="398"/>
      <c r="BR440" s="398"/>
      <c r="BS440" s="399"/>
      <c r="BT440" s="402"/>
      <c r="BU440" s="399"/>
      <c r="BV440" s="403"/>
      <c r="BW440" s="404"/>
      <c r="BX440" s="398"/>
      <c r="BY440" s="398"/>
      <c r="BZ440" s="398"/>
      <c r="CA440" s="399"/>
      <c r="CB440" s="405"/>
      <c r="CC440" s="406"/>
      <c r="CD440" s="406"/>
      <c r="CE440" s="398"/>
      <c r="CF440" s="406"/>
      <c r="CG440" s="406"/>
      <c r="CH440" s="406"/>
      <c r="CI440" s="406"/>
      <c r="CJ440" s="406"/>
      <c r="CK440" s="406"/>
      <c r="CL440" s="406"/>
      <c r="CM440" s="399"/>
    </row>
    <row r="441" spans="1:91" x14ac:dyDescent="0.25">
      <c r="A441" s="398"/>
      <c r="B441" s="399"/>
      <c r="C441" s="399"/>
      <c r="D441" s="398"/>
      <c r="E441" s="400"/>
      <c r="F441" s="401"/>
      <c r="G441" s="401"/>
      <c r="H441" s="401"/>
      <c r="I441" s="401"/>
      <c r="J441" s="398"/>
      <c r="K441" s="398"/>
      <c r="L441" s="398"/>
      <c r="Q441" s="398"/>
      <c r="R441" s="398"/>
      <c r="S441" s="398"/>
      <c r="T441" s="398"/>
      <c r="U441" s="398"/>
      <c r="V441" s="400"/>
      <c r="W441" s="400"/>
      <c r="X441" s="399"/>
      <c r="Y441" s="398"/>
      <c r="Z441" s="398"/>
      <c r="AA441" s="398"/>
      <c r="AB441" s="398"/>
      <c r="AC441" s="398"/>
      <c r="AD441" s="399"/>
      <c r="AE441" s="399"/>
      <c r="AF441" s="398"/>
      <c r="AG441" s="407"/>
      <c r="AH441" s="407"/>
      <c r="AI441" s="407"/>
      <c r="AJ441" s="407"/>
      <c r="AK441" s="407"/>
      <c r="AL441" s="398"/>
      <c r="AM441" s="400"/>
      <c r="AN441" s="399"/>
      <c r="AO441" s="399"/>
      <c r="AP441" s="398"/>
      <c r="AQ441" s="398"/>
      <c r="AR441" s="398"/>
      <c r="AS441" s="398"/>
      <c r="AT441" s="398"/>
      <c r="AU441" s="398"/>
      <c r="AV441" s="398"/>
      <c r="AW441" s="398"/>
      <c r="AX441" s="397"/>
      <c r="AY441" s="397"/>
      <c r="AZ441" s="399"/>
      <c r="BA441" s="398"/>
      <c r="BB441" s="398"/>
      <c r="BC441" s="398"/>
      <c r="BD441" s="398"/>
      <c r="BE441" s="398"/>
      <c r="BF441" s="398"/>
      <c r="BG441" s="399"/>
      <c r="BH441" s="399"/>
      <c r="BI441" s="398"/>
      <c r="BJ441" s="398"/>
      <c r="BK441" s="398"/>
      <c r="BL441" s="398"/>
      <c r="BM441" s="398"/>
      <c r="BN441" s="398"/>
      <c r="BO441" s="398"/>
      <c r="BP441" s="398"/>
      <c r="BQ441" s="398"/>
      <c r="BR441" s="398"/>
      <c r="BS441" s="399"/>
      <c r="BT441" s="402"/>
      <c r="BU441" s="399"/>
      <c r="BV441" s="403"/>
      <c r="BW441" s="404"/>
      <c r="BX441" s="398"/>
      <c r="BY441" s="398"/>
      <c r="BZ441" s="398"/>
      <c r="CA441" s="399"/>
      <c r="CB441" s="405"/>
      <c r="CC441" s="406"/>
      <c r="CD441" s="406"/>
      <c r="CE441" s="398"/>
      <c r="CF441" s="406"/>
      <c r="CG441" s="406"/>
      <c r="CH441" s="406"/>
      <c r="CI441" s="406"/>
      <c r="CJ441" s="406"/>
      <c r="CK441" s="406"/>
      <c r="CL441" s="406"/>
      <c r="CM441" s="399"/>
    </row>
    <row r="442" spans="1:91" x14ac:dyDescent="0.25">
      <c r="A442" s="398"/>
      <c r="B442" s="399"/>
      <c r="C442" s="399"/>
      <c r="D442" s="398"/>
      <c r="E442" s="400"/>
      <c r="F442" s="401"/>
      <c r="G442" s="401"/>
      <c r="H442" s="401"/>
      <c r="I442" s="401"/>
      <c r="J442" s="398"/>
      <c r="K442" s="398"/>
      <c r="L442" s="398"/>
      <c r="Q442" s="398"/>
      <c r="R442" s="398"/>
      <c r="S442" s="398"/>
      <c r="T442" s="398"/>
      <c r="U442" s="398"/>
      <c r="V442" s="400"/>
      <c r="W442" s="400"/>
      <c r="X442" s="399"/>
      <c r="Y442" s="398"/>
      <c r="Z442" s="398"/>
      <c r="AA442" s="398"/>
      <c r="AB442" s="398"/>
      <c r="AC442" s="398"/>
      <c r="AD442" s="399"/>
      <c r="AE442" s="399"/>
      <c r="AF442" s="398"/>
      <c r="AG442" s="407"/>
      <c r="AH442" s="407"/>
      <c r="AI442" s="407"/>
      <c r="AJ442" s="407"/>
      <c r="AK442" s="407"/>
      <c r="AL442" s="398"/>
      <c r="AM442" s="400"/>
      <c r="AN442" s="399"/>
      <c r="AO442" s="399"/>
      <c r="AP442" s="398"/>
      <c r="AQ442" s="398"/>
      <c r="AR442" s="398"/>
      <c r="AS442" s="398"/>
      <c r="AT442" s="398"/>
      <c r="AU442" s="398"/>
      <c r="AV442" s="398"/>
      <c r="AW442" s="398"/>
      <c r="AX442" s="397"/>
      <c r="AY442" s="397"/>
      <c r="AZ442" s="399"/>
      <c r="BA442" s="398"/>
      <c r="BB442" s="398"/>
      <c r="BC442" s="398"/>
      <c r="BD442" s="398"/>
      <c r="BE442" s="398"/>
      <c r="BF442" s="398"/>
      <c r="BG442" s="399"/>
      <c r="BH442" s="399"/>
      <c r="BI442" s="398"/>
      <c r="BJ442" s="398"/>
      <c r="BK442" s="398"/>
      <c r="BL442" s="398"/>
      <c r="BM442" s="398"/>
      <c r="BN442" s="398"/>
      <c r="BO442" s="398"/>
      <c r="BP442" s="398"/>
      <c r="BQ442" s="398"/>
      <c r="BR442" s="398"/>
      <c r="BS442" s="399"/>
      <c r="BT442" s="402"/>
      <c r="BU442" s="399"/>
      <c r="BV442" s="403"/>
      <c r="BW442" s="404"/>
      <c r="BX442" s="398"/>
      <c r="BY442" s="398"/>
      <c r="BZ442" s="398"/>
      <c r="CA442" s="399"/>
      <c r="CB442" s="405"/>
      <c r="CC442" s="406"/>
      <c r="CD442" s="406"/>
      <c r="CE442" s="398"/>
      <c r="CF442" s="406"/>
      <c r="CG442" s="406"/>
      <c r="CH442" s="406"/>
      <c r="CI442" s="406"/>
      <c r="CJ442" s="406"/>
      <c r="CK442" s="406"/>
      <c r="CL442" s="406"/>
      <c r="CM442" s="399"/>
    </row>
    <row r="443" spans="1:91" x14ac:dyDescent="0.25">
      <c r="A443" s="398"/>
      <c r="B443" s="399"/>
      <c r="C443" s="399"/>
      <c r="D443" s="398"/>
      <c r="E443" s="400"/>
      <c r="F443" s="401"/>
      <c r="G443" s="401"/>
      <c r="H443" s="401"/>
      <c r="I443" s="401"/>
      <c r="J443" s="398"/>
      <c r="K443" s="398"/>
      <c r="L443" s="398"/>
      <c r="Q443" s="398"/>
      <c r="R443" s="398"/>
      <c r="S443" s="398"/>
      <c r="T443" s="398"/>
      <c r="U443" s="398"/>
      <c r="V443" s="400"/>
      <c r="W443" s="400"/>
      <c r="X443" s="399"/>
      <c r="Y443" s="398"/>
      <c r="Z443" s="398"/>
      <c r="AA443" s="398"/>
      <c r="AB443" s="398"/>
      <c r="AC443" s="398"/>
      <c r="AD443" s="399"/>
      <c r="AE443" s="399"/>
      <c r="AF443" s="398"/>
      <c r="AG443" s="407"/>
      <c r="AH443" s="407"/>
      <c r="AI443" s="407"/>
      <c r="AJ443" s="407"/>
      <c r="AK443" s="407"/>
      <c r="AL443" s="398"/>
      <c r="AM443" s="400"/>
      <c r="AN443" s="399"/>
      <c r="AO443" s="399"/>
      <c r="AP443" s="398"/>
      <c r="AQ443" s="398"/>
      <c r="AR443" s="398"/>
      <c r="AS443" s="398"/>
      <c r="AT443" s="398"/>
      <c r="AU443" s="398"/>
      <c r="AV443" s="398"/>
      <c r="AW443" s="398"/>
      <c r="AX443" s="397"/>
      <c r="AY443" s="397"/>
      <c r="AZ443" s="399"/>
      <c r="BA443" s="398"/>
      <c r="BB443" s="398"/>
      <c r="BC443" s="398"/>
      <c r="BD443" s="398"/>
      <c r="BE443" s="398"/>
      <c r="BF443" s="398"/>
      <c r="BG443" s="399"/>
      <c r="BH443" s="399"/>
      <c r="BI443" s="398"/>
      <c r="BJ443" s="398"/>
      <c r="BK443" s="398"/>
      <c r="BL443" s="398"/>
      <c r="BM443" s="398"/>
      <c r="BN443" s="398"/>
      <c r="BO443" s="398"/>
      <c r="BP443" s="398"/>
      <c r="BQ443" s="398"/>
      <c r="BR443" s="398"/>
      <c r="BS443" s="399"/>
      <c r="BT443" s="402"/>
      <c r="BU443" s="399"/>
      <c r="BV443" s="403"/>
      <c r="BW443" s="404"/>
      <c r="BX443" s="398"/>
      <c r="BY443" s="398"/>
      <c r="BZ443" s="398"/>
      <c r="CA443" s="399"/>
      <c r="CB443" s="405"/>
      <c r="CC443" s="406"/>
      <c r="CD443" s="406"/>
      <c r="CE443" s="398"/>
      <c r="CF443" s="406"/>
      <c r="CG443" s="406"/>
      <c r="CH443" s="406"/>
      <c r="CI443" s="406"/>
      <c r="CJ443" s="406"/>
      <c r="CK443" s="406"/>
      <c r="CL443" s="406"/>
      <c r="CM443" s="399"/>
    </row>
    <row r="444" spans="1:91" x14ac:dyDescent="0.25">
      <c r="A444" s="398"/>
      <c r="B444" s="399"/>
      <c r="C444" s="399"/>
      <c r="D444" s="398"/>
      <c r="E444" s="400"/>
      <c r="F444" s="401"/>
      <c r="G444" s="401"/>
      <c r="H444" s="401"/>
      <c r="I444" s="401"/>
      <c r="J444" s="398"/>
      <c r="K444" s="398"/>
      <c r="L444" s="398"/>
      <c r="Q444" s="398"/>
      <c r="R444" s="398"/>
      <c r="S444" s="398"/>
      <c r="T444" s="398"/>
      <c r="U444" s="398"/>
      <c r="V444" s="400"/>
      <c r="W444" s="400"/>
      <c r="X444" s="399"/>
      <c r="Y444" s="398"/>
      <c r="Z444" s="398"/>
      <c r="AA444" s="398"/>
      <c r="AB444" s="398"/>
      <c r="AC444" s="398"/>
      <c r="AD444" s="399"/>
      <c r="AE444" s="399"/>
      <c r="AF444" s="398"/>
      <c r="AG444" s="407"/>
      <c r="AH444" s="407"/>
      <c r="AI444" s="407"/>
      <c r="AJ444" s="407"/>
      <c r="AK444" s="407"/>
      <c r="AL444" s="398"/>
      <c r="AM444" s="400"/>
      <c r="AN444" s="399"/>
      <c r="AO444" s="399"/>
      <c r="AP444" s="398"/>
      <c r="AQ444" s="398"/>
      <c r="AR444" s="398"/>
      <c r="AS444" s="398"/>
      <c r="AT444" s="398"/>
      <c r="AU444" s="398"/>
      <c r="AV444" s="398"/>
      <c r="AW444" s="398"/>
      <c r="AX444" s="397"/>
      <c r="AY444" s="397"/>
      <c r="AZ444" s="399"/>
      <c r="BA444" s="398"/>
      <c r="BB444" s="398"/>
      <c r="BC444" s="398"/>
      <c r="BD444" s="398"/>
      <c r="BE444" s="398"/>
      <c r="BF444" s="398"/>
      <c r="BG444" s="399"/>
      <c r="BH444" s="399"/>
      <c r="BI444" s="398"/>
      <c r="BJ444" s="398"/>
      <c r="BK444" s="398"/>
      <c r="BL444" s="398"/>
      <c r="BM444" s="398"/>
      <c r="BN444" s="398"/>
      <c r="BO444" s="398"/>
      <c r="BP444" s="398"/>
      <c r="BQ444" s="398"/>
      <c r="BR444" s="398"/>
      <c r="BS444" s="399"/>
      <c r="BT444" s="402"/>
      <c r="BU444" s="399"/>
      <c r="BV444" s="403"/>
      <c r="BW444" s="404"/>
      <c r="BX444" s="398"/>
      <c r="BY444" s="398"/>
      <c r="BZ444" s="398"/>
      <c r="CA444" s="399"/>
      <c r="CB444" s="405"/>
      <c r="CC444" s="406"/>
      <c r="CD444" s="406"/>
      <c r="CE444" s="398"/>
      <c r="CF444" s="406"/>
      <c r="CG444" s="406"/>
      <c r="CH444" s="406"/>
      <c r="CI444" s="406"/>
      <c r="CJ444" s="406"/>
      <c r="CK444" s="406"/>
      <c r="CL444" s="406"/>
      <c r="CM444" s="399"/>
    </row>
    <row r="445" spans="1:91" x14ac:dyDescent="0.25">
      <c r="A445" s="398"/>
      <c r="B445" s="399"/>
      <c r="C445" s="399"/>
      <c r="D445" s="398"/>
      <c r="E445" s="400"/>
      <c r="F445" s="401"/>
      <c r="G445" s="401"/>
      <c r="H445" s="401"/>
      <c r="I445" s="401"/>
      <c r="J445" s="398"/>
      <c r="K445" s="398"/>
      <c r="L445" s="398"/>
      <c r="Q445" s="398"/>
      <c r="R445" s="398"/>
      <c r="S445" s="398"/>
      <c r="T445" s="398"/>
      <c r="U445" s="398"/>
      <c r="V445" s="400"/>
      <c r="W445" s="400"/>
      <c r="X445" s="399"/>
      <c r="Y445" s="398"/>
      <c r="Z445" s="398"/>
      <c r="AA445" s="398"/>
      <c r="AB445" s="398"/>
      <c r="AC445" s="398"/>
      <c r="AD445" s="399"/>
      <c r="AE445" s="399"/>
      <c r="AF445" s="398"/>
      <c r="AG445" s="407"/>
      <c r="AH445" s="407"/>
      <c r="AI445" s="407"/>
      <c r="AJ445" s="407"/>
      <c r="AK445" s="407"/>
      <c r="AL445" s="398"/>
      <c r="AM445" s="400"/>
      <c r="AN445" s="399"/>
      <c r="AO445" s="399"/>
      <c r="AP445" s="398"/>
      <c r="AQ445" s="398"/>
      <c r="AR445" s="398"/>
      <c r="AS445" s="398"/>
      <c r="AT445" s="398"/>
      <c r="AU445" s="398"/>
      <c r="AV445" s="398"/>
      <c r="AW445" s="398"/>
      <c r="AX445" s="397"/>
      <c r="AY445" s="397"/>
      <c r="AZ445" s="399"/>
      <c r="BA445" s="398"/>
      <c r="BB445" s="398"/>
      <c r="BC445" s="398"/>
      <c r="BD445" s="398"/>
      <c r="BE445" s="398"/>
      <c r="BF445" s="398"/>
      <c r="BG445" s="399"/>
      <c r="BH445" s="399"/>
      <c r="BI445" s="398"/>
      <c r="BJ445" s="398"/>
      <c r="BK445" s="398"/>
      <c r="BL445" s="398"/>
      <c r="BM445" s="398"/>
      <c r="BN445" s="398"/>
      <c r="BO445" s="398"/>
      <c r="BP445" s="398"/>
      <c r="BQ445" s="398"/>
      <c r="BR445" s="398"/>
      <c r="BS445" s="399"/>
      <c r="BT445" s="402"/>
      <c r="BU445" s="399"/>
      <c r="BV445" s="403"/>
      <c r="BW445" s="404"/>
      <c r="BX445" s="398"/>
      <c r="BY445" s="398"/>
      <c r="BZ445" s="398"/>
      <c r="CA445" s="399"/>
      <c r="CB445" s="405"/>
      <c r="CC445" s="406"/>
      <c r="CD445" s="406"/>
      <c r="CE445" s="398"/>
      <c r="CF445" s="406"/>
      <c r="CG445" s="406"/>
      <c r="CH445" s="406"/>
      <c r="CI445" s="406"/>
      <c r="CJ445" s="406"/>
      <c r="CK445" s="406"/>
      <c r="CL445" s="406"/>
      <c r="CM445" s="399"/>
    </row>
    <row r="446" spans="1:91" x14ac:dyDescent="0.25">
      <c r="A446" s="398"/>
      <c r="B446" s="399"/>
      <c r="C446" s="399"/>
      <c r="D446" s="398"/>
      <c r="E446" s="400"/>
      <c r="F446" s="401"/>
      <c r="G446" s="401"/>
      <c r="H446" s="401"/>
      <c r="I446" s="401"/>
      <c r="J446" s="398"/>
      <c r="K446" s="398"/>
      <c r="L446" s="398"/>
      <c r="Q446" s="398"/>
      <c r="R446" s="398"/>
      <c r="S446" s="398"/>
      <c r="T446" s="398"/>
      <c r="U446" s="398"/>
      <c r="V446" s="400"/>
      <c r="W446" s="400"/>
      <c r="X446" s="399"/>
      <c r="Y446" s="398"/>
      <c r="Z446" s="398"/>
      <c r="AA446" s="398"/>
      <c r="AB446" s="398"/>
      <c r="AC446" s="398"/>
      <c r="AD446" s="399"/>
      <c r="AE446" s="399"/>
      <c r="AF446" s="398"/>
      <c r="AG446" s="407"/>
      <c r="AH446" s="407"/>
      <c r="AI446" s="407"/>
      <c r="AJ446" s="407"/>
      <c r="AK446" s="407"/>
      <c r="AL446" s="398"/>
      <c r="AM446" s="400"/>
      <c r="AN446" s="399"/>
      <c r="AO446" s="399"/>
      <c r="AP446" s="398"/>
      <c r="AQ446" s="398"/>
      <c r="AR446" s="398"/>
      <c r="AS446" s="398"/>
      <c r="AT446" s="398"/>
      <c r="AU446" s="398"/>
      <c r="AV446" s="398"/>
      <c r="AW446" s="398"/>
      <c r="AX446" s="397"/>
      <c r="AY446" s="397"/>
      <c r="AZ446" s="399"/>
      <c r="BA446" s="398"/>
      <c r="BB446" s="398"/>
      <c r="BC446" s="398"/>
      <c r="BD446" s="398"/>
      <c r="BE446" s="398"/>
      <c r="BF446" s="398"/>
      <c r="BG446" s="399"/>
      <c r="BH446" s="399"/>
      <c r="BI446" s="398"/>
      <c r="BJ446" s="398"/>
      <c r="BK446" s="398"/>
      <c r="BL446" s="398"/>
      <c r="BM446" s="398"/>
      <c r="BN446" s="398"/>
      <c r="BO446" s="398"/>
      <c r="BP446" s="398"/>
      <c r="BQ446" s="398"/>
      <c r="BR446" s="398"/>
      <c r="BS446" s="399"/>
      <c r="BT446" s="402"/>
      <c r="BU446" s="399"/>
      <c r="BV446" s="403"/>
      <c r="BW446" s="404"/>
      <c r="BX446" s="398"/>
      <c r="BY446" s="398"/>
      <c r="BZ446" s="398"/>
      <c r="CA446" s="399"/>
      <c r="CB446" s="405"/>
      <c r="CC446" s="406"/>
      <c r="CD446" s="406"/>
      <c r="CE446" s="398"/>
      <c r="CF446" s="406"/>
      <c r="CG446" s="406"/>
      <c r="CH446" s="406"/>
      <c r="CI446" s="406"/>
      <c r="CJ446" s="406"/>
      <c r="CK446" s="406"/>
      <c r="CL446" s="406"/>
      <c r="CM446" s="399"/>
    </row>
    <row r="447" spans="1:91" x14ac:dyDescent="0.25">
      <c r="A447" s="398"/>
      <c r="B447" s="399"/>
      <c r="C447" s="399"/>
      <c r="D447" s="398"/>
      <c r="E447" s="400"/>
      <c r="F447" s="401"/>
      <c r="G447" s="401"/>
      <c r="H447" s="401"/>
      <c r="I447" s="401"/>
      <c r="J447" s="398"/>
      <c r="K447" s="398"/>
      <c r="L447" s="398"/>
      <c r="Q447" s="398"/>
      <c r="R447" s="398"/>
      <c r="S447" s="398"/>
      <c r="T447" s="398"/>
      <c r="U447" s="398"/>
      <c r="V447" s="400"/>
      <c r="W447" s="400"/>
      <c r="X447" s="399"/>
      <c r="Y447" s="398"/>
      <c r="Z447" s="398"/>
      <c r="AA447" s="398"/>
      <c r="AB447" s="398"/>
      <c r="AC447" s="398"/>
      <c r="AD447" s="399"/>
      <c r="AE447" s="399"/>
      <c r="AF447" s="398"/>
      <c r="AG447" s="407"/>
      <c r="AH447" s="407"/>
      <c r="AI447" s="407"/>
      <c r="AJ447" s="407"/>
      <c r="AK447" s="407"/>
      <c r="AL447" s="398"/>
      <c r="AM447" s="400"/>
      <c r="AN447" s="399"/>
      <c r="AO447" s="399"/>
      <c r="AP447" s="398"/>
      <c r="AQ447" s="398"/>
      <c r="AR447" s="398"/>
      <c r="AS447" s="398"/>
      <c r="AT447" s="398"/>
      <c r="AU447" s="398"/>
      <c r="AV447" s="398"/>
      <c r="AW447" s="398"/>
      <c r="AX447" s="397"/>
      <c r="AY447" s="397"/>
      <c r="AZ447" s="399"/>
      <c r="BA447" s="398"/>
      <c r="BB447" s="398"/>
      <c r="BC447" s="398"/>
      <c r="BD447" s="398"/>
      <c r="BE447" s="398"/>
      <c r="BF447" s="398"/>
      <c r="BG447" s="399"/>
      <c r="BH447" s="399"/>
      <c r="BI447" s="398"/>
      <c r="BJ447" s="398"/>
      <c r="BK447" s="398"/>
      <c r="BL447" s="398"/>
      <c r="BM447" s="398"/>
      <c r="BN447" s="398"/>
      <c r="BO447" s="398"/>
      <c r="BP447" s="398"/>
      <c r="BQ447" s="398"/>
      <c r="BR447" s="398"/>
      <c r="BS447" s="399"/>
      <c r="BT447" s="402"/>
      <c r="BU447" s="399"/>
      <c r="BV447" s="403"/>
      <c r="BW447" s="404"/>
      <c r="BX447" s="398"/>
      <c r="BY447" s="398"/>
      <c r="BZ447" s="398"/>
      <c r="CA447" s="399"/>
      <c r="CB447" s="405"/>
      <c r="CC447" s="406"/>
      <c r="CD447" s="406"/>
      <c r="CE447" s="398"/>
      <c r="CF447" s="406"/>
      <c r="CG447" s="406"/>
      <c r="CH447" s="406"/>
      <c r="CI447" s="406"/>
      <c r="CJ447" s="406"/>
      <c r="CK447" s="406"/>
      <c r="CL447" s="406"/>
      <c r="CM447" s="399"/>
    </row>
    <row r="448" spans="1:91" x14ac:dyDescent="0.25">
      <c r="A448" s="398"/>
      <c r="B448" s="399"/>
      <c r="C448" s="399"/>
      <c r="D448" s="398"/>
      <c r="E448" s="400"/>
      <c r="F448" s="401"/>
      <c r="G448" s="401"/>
      <c r="H448" s="401"/>
      <c r="I448" s="401"/>
      <c r="J448" s="398"/>
      <c r="K448" s="398"/>
      <c r="L448" s="398"/>
      <c r="Q448" s="398"/>
      <c r="R448" s="398"/>
      <c r="S448" s="398"/>
      <c r="T448" s="398"/>
      <c r="U448" s="398"/>
      <c r="V448" s="400"/>
      <c r="W448" s="400"/>
      <c r="X448" s="399"/>
      <c r="Y448" s="398"/>
      <c r="Z448" s="398"/>
      <c r="AA448" s="398"/>
      <c r="AB448" s="398"/>
      <c r="AC448" s="398"/>
      <c r="AD448" s="399"/>
      <c r="AE448" s="399"/>
      <c r="AF448" s="398"/>
      <c r="AG448" s="407"/>
      <c r="AH448" s="407"/>
      <c r="AI448" s="407"/>
      <c r="AJ448" s="407"/>
      <c r="AK448" s="407"/>
      <c r="AL448" s="398"/>
      <c r="AM448" s="400"/>
      <c r="AN448" s="399"/>
      <c r="AO448" s="399"/>
      <c r="AP448" s="398"/>
      <c r="AQ448" s="398"/>
      <c r="AR448" s="398"/>
      <c r="AS448" s="398"/>
      <c r="AT448" s="398"/>
      <c r="AU448" s="398"/>
      <c r="AV448" s="398"/>
      <c r="AW448" s="398"/>
      <c r="AX448" s="397"/>
      <c r="AY448" s="397"/>
      <c r="AZ448" s="399"/>
      <c r="BA448" s="398"/>
      <c r="BB448" s="398"/>
      <c r="BC448" s="398"/>
      <c r="BD448" s="398"/>
      <c r="BE448" s="398"/>
      <c r="BF448" s="398"/>
      <c r="BG448" s="399"/>
      <c r="BH448" s="399"/>
      <c r="BI448" s="398"/>
      <c r="BJ448" s="398"/>
      <c r="BK448" s="398"/>
      <c r="BL448" s="398"/>
      <c r="BM448" s="398"/>
      <c r="BN448" s="398"/>
      <c r="BO448" s="398"/>
      <c r="BP448" s="398"/>
      <c r="BQ448" s="398"/>
      <c r="BR448" s="398"/>
      <c r="BS448" s="399"/>
      <c r="BT448" s="402"/>
      <c r="BU448" s="399"/>
      <c r="BV448" s="403"/>
      <c r="BW448" s="404"/>
      <c r="BX448" s="398"/>
      <c r="BY448" s="398"/>
      <c r="BZ448" s="398"/>
      <c r="CA448" s="399"/>
      <c r="CB448" s="405"/>
      <c r="CC448" s="406"/>
      <c r="CD448" s="406"/>
      <c r="CE448" s="398"/>
      <c r="CF448" s="406"/>
      <c r="CG448" s="406"/>
      <c r="CH448" s="406"/>
      <c r="CI448" s="406"/>
      <c r="CJ448" s="406"/>
      <c r="CK448" s="406"/>
      <c r="CL448" s="406"/>
      <c r="CM448" s="399"/>
    </row>
    <row r="449" spans="1:91" x14ac:dyDescent="0.25">
      <c r="A449" s="398"/>
      <c r="B449" s="399"/>
      <c r="C449" s="399"/>
      <c r="D449" s="398"/>
      <c r="E449" s="400"/>
      <c r="F449" s="401"/>
      <c r="G449" s="401"/>
      <c r="H449" s="401"/>
      <c r="I449" s="401"/>
      <c r="J449" s="398"/>
      <c r="K449" s="398"/>
      <c r="L449" s="398"/>
      <c r="Q449" s="398"/>
      <c r="R449" s="398"/>
      <c r="S449" s="398"/>
      <c r="T449" s="398"/>
      <c r="U449" s="398"/>
      <c r="V449" s="400"/>
      <c r="W449" s="400"/>
      <c r="X449" s="399"/>
      <c r="Y449" s="398"/>
      <c r="Z449" s="398"/>
      <c r="AA449" s="398"/>
      <c r="AB449" s="398"/>
      <c r="AC449" s="398"/>
      <c r="AD449" s="399"/>
      <c r="AE449" s="399"/>
      <c r="AF449" s="398"/>
      <c r="AG449" s="407"/>
      <c r="AH449" s="407"/>
      <c r="AI449" s="407"/>
      <c r="AJ449" s="407"/>
      <c r="AK449" s="407"/>
      <c r="AL449" s="398"/>
      <c r="AM449" s="400"/>
      <c r="AN449" s="399"/>
      <c r="AO449" s="399"/>
      <c r="AP449" s="398"/>
      <c r="AQ449" s="398"/>
      <c r="AR449" s="398"/>
      <c r="AS449" s="398"/>
      <c r="AT449" s="398"/>
      <c r="AU449" s="398"/>
      <c r="AV449" s="398"/>
      <c r="AW449" s="398"/>
      <c r="AX449" s="397"/>
      <c r="AY449" s="397"/>
      <c r="AZ449" s="399"/>
      <c r="BA449" s="398"/>
      <c r="BB449" s="398"/>
      <c r="BC449" s="398"/>
      <c r="BD449" s="398"/>
      <c r="BE449" s="398"/>
      <c r="BF449" s="398"/>
      <c r="BG449" s="399"/>
      <c r="BH449" s="399"/>
      <c r="BI449" s="398"/>
      <c r="BJ449" s="398"/>
      <c r="BK449" s="398"/>
      <c r="BL449" s="398"/>
      <c r="BM449" s="398"/>
      <c r="BN449" s="398"/>
      <c r="BO449" s="398"/>
      <c r="BP449" s="398"/>
      <c r="BQ449" s="398"/>
      <c r="BR449" s="398"/>
      <c r="BS449" s="399"/>
      <c r="BT449" s="402"/>
      <c r="BU449" s="399"/>
      <c r="BV449" s="403"/>
      <c r="BW449" s="404"/>
      <c r="BX449" s="398"/>
      <c r="BY449" s="398"/>
      <c r="BZ449" s="398"/>
      <c r="CA449" s="399"/>
      <c r="CB449" s="405"/>
      <c r="CC449" s="406"/>
      <c r="CD449" s="406"/>
      <c r="CE449" s="398"/>
      <c r="CF449" s="406"/>
      <c r="CG449" s="406"/>
      <c r="CH449" s="406"/>
      <c r="CI449" s="406"/>
      <c r="CJ449" s="406"/>
      <c r="CK449" s="406"/>
      <c r="CL449" s="406"/>
      <c r="CM449" s="399"/>
    </row>
    <row r="450" spans="1:91" x14ac:dyDescent="0.25">
      <c r="A450" s="398"/>
      <c r="B450" s="399"/>
      <c r="C450" s="399"/>
      <c r="D450" s="398"/>
      <c r="E450" s="400"/>
      <c r="F450" s="401"/>
      <c r="G450" s="401"/>
      <c r="H450" s="401"/>
      <c r="I450" s="401"/>
      <c r="J450" s="398"/>
      <c r="K450" s="398"/>
      <c r="L450" s="398"/>
      <c r="Q450" s="398"/>
      <c r="R450" s="398"/>
      <c r="S450" s="398"/>
      <c r="T450" s="398"/>
      <c r="U450" s="398"/>
      <c r="V450" s="400"/>
      <c r="W450" s="400"/>
      <c r="X450" s="399"/>
      <c r="Y450" s="398"/>
      <c r="Z450" s="398"/>
      <c r="AA450" s="398"/>
      <c r="AB450" s="398"/>
      <c r="AC450" s="398"/>
      <c r="AD450" s="399"/>
      <c r="AE450" s="399"/>
      <c r="AF450" s="398"/>
      <c r="AG450" s="407"/>
      <c r="AH450" s="407"/>
      <c r="AI450" s="407"/>
      <c r="AJ450" s="407"/>
      <c r="AK450" s="407"/>
      <c r="AL450" s="398"/>
      <c r="AM450" s="400"/>
      <c r="AN450" s="399"/>
      <c r="AO450" s="399"/>
      <c r="AP450" s="398"/>
      <c r="AQ450" s="398"/>
      <c r="AR450" s="398"/>
      <c r="AS450" s="398"/>
      <c r="AT450" s="398"/>
      <c r="AU450" s="398"/>
      <c r="AV450" s="398"/>
      <c r="AW450" s="398"/>
      <c r="AX450" s="397"/>
      <c r="AY450" s="397"/>
      <c r="AZ450" s="399"/>
      <c r="BA450" s="398"/>
      <c r="BB450" s="398"/>
      <c r="BC450" s="398"/>
      <c r="BD450" s="398"/>
      <c r="BE450" s="398"/>
      <c r="BF450" s="398"/>
      <c r="BG450" s="399"/>
      <c r="BH450" s="399"/>
      <c r="BI450" s="398"/>
      <c r="BJ450" s="398"/>
      <c r="BK450" s="398"/>
      <c r="BL450" s="398"/>
      <c r="BM450" s="398"/>
      <c r="BN450" s="398"/>
      <c r="BO450" s="398"/>
      <c r="BP450" s="398"/>
      <c r="BQ450" s="398"/>
      <c r="BR450" s="398"/>
      <c r="BS450" s="399"/>
      <c r="BT450" s="402"/>
      <c r="BU450" s="399"/>
      <c r="BV450" s="403"/>
      <c r="BW450" s="404"/>
      <c r="BX450" s="398"/>
      <c r="BY450" s="398"/>
      <c r="BZ450" s="398"/>
      <c r="CA450" s="399"/>
      <c r="CB450" s="405"/>
      <c r="CC450" s="406"/>
      <c r="CD450" s="406"/>
      <c r="CE450" s="398"/>
      <c r="CF450" s="406"/>
      <c r="CG450" s="406"/>
      <c r="CH450" s="406"/>
      <c r="CI450" s="406"/>
      <c r="CJ450" s="406"/>
      <c r="CK450" s="406"/>
      <c r="CL450" s="406"/>
      <c r="CM450" s="399"/>
    </row>
    <row r="451" spans="1:91" x14ac:dyDescent="0.25">
      <c r="A451" s="398"/>
      <c r="B451" s="399"/>
      <c r="C451" s="399"/>
      <c r="D451" s="398"/>
      <c r="E451" s="400"/>
      <c r="F451" s="401"/>
      <c r="G451" s="401"/>
      <c r="H451" s="401"/>
      <c r="I451" s="401"/>
      <c r="J451" s="398"/>
      <c r="K451" s="398"/>
      <c r="L451" s="398"/>
      <c r="Q451" s="398"/>
      <c r="R451" s="398"/>
      <c r="S451" s="398"/>
      <c r="T451" s="398"/>
      <c r="U451" s="398"/>
      <c r="V451" s="400"/>
      <c r="W451" s="400"/>
      <c r="X451" s="399"/>
      <c r="Y451" s="398"/>
      <c r="Z451" s="398"/>
      <c r="AA451" s="398"/>
      <c r="AB451" s="398"/>
      <c r="AC451" s="398"/>
      <c r="AD451" s="399"/>
      <c r="AE451" s="399"/>
      <c r="AF451" s="398"/>
      <c r="AG451" s="407"/>
      <c r="AH451" s="407"/>
      <c r="AI451" s="407"/>
      <c r="AJ451" s="407"/>
      <c r="AK451" s="407"/>
      <c r="AL451" s="398"/>
      <c r="AM451" s="400"/>
      <c r="AN451" s="399"/>
      <c r="AO451" s="399"/>
      <c r="AP451" s="398"/>
      <c r="AQ451" s="398"/>
      <c r="AR451" s="398"/>
      <c r="AS451" s="398"/>
      <c r="AT451" s="398"/>
      <c r="AU451" s="398"/>
      <c r="AV451" s="398"/>
      <c r="AW451" s="398"/>
      <c r="AX451" s="397"/>
      <c r="AY451" s="397"/>
      <c r="AZ451" s="399"/>
      <c r="BA451" s="398"/>
      <c r="BB451" s="398"/>
      <c r="BC451" s="398"/>
      <c r="BD451" s="398"/>
      <c r="BE451" s="398"/>
      <c r="BF451" s="398"/>
      <c r="BG451" s="399"/>
      <c r="BH451" s="399"/>
      <c r="BI451" s="398"/>
      <c r="BJ451" s="398"/>
      <c r="BK451" s="398"/>
      <c r="BL451" s="398"/>
      <c r="BM451" s="398"/>
      <c r="BN451" s="398"/>
      <c r="BO451" s="398"/>
      <c r="BP451" s="398"/>
      <c r="BQ451" s="398"/>
      <c r="BR451" s="398"/>
      <c r="BS451" s="399"/>
      <c r="BT451" s="402"/>
      <c r="BU451" s="399"/>
      <c r="BV451" s="403"/>
      <c r="BW451" s="404"/>
      <c r="BX451" s="398"/>
      <c r="BY451" s="398"/>
      <c r="BZ451" s="398"/>
      <c r="CA451" s="399"/>
      <c r="CB451" s="405"/>
      <c r="CC451" s="406"/>
      <c r="CD451" s="406"/>
      <c r="CE451" s="398"/>
      <c r="CF451" s="406"/>
      <c r="CG451" s="406"/>
      <c r="CH451" s="406"/>
      <c r="CI451" s="406"/>
      <c r="CJ451" s="406"/>
      <c r="CK451" s="406"/>
      <c r="CL451" s="406"/>
      <c r="CM451" s="399"/>
    </row>
    <row r="452" spans="1:91" x14ac:dyDescent="0.25">
      <c r="A452" s="398"/>
      <c r="B452" s="399"/>
      <c r="C452" s="399"/>
      <c r="D452" s="398"/>
      <c r="E452" s="400"/>
      <c r="F452" s="401"/>
      <c r="G452" s="401"/>
      <c r="H452" s="401"/>
      <c r="I452" s="401"/>
      <c r="J452" s="398"/>
      <c r="K452" s="398"/>
      <c r="L452" s="398"/>
      <c r="Q452" s="398"/>
      <c r="R452" s="398"/>
      <c r="S452" s="398"/>
      <c r="T452" s="398"/>
      <c r="U452" s="398"/>
      <c r="V452" s="400"/>
      <c r="W452" s="400"/>
      <c r="X452" s="399"/>
      <c r="Y452" s="398"/>
      <c r="Z452" s="398"/>
      <c r="AA452" s="398"/>
      <c r="AB452" s="398"/>
      <c r="AC452" s="398"/>
      <c r="AD452" s="399"/>
      <c r="AE452" s="399"/>
      <c r="AF452" s="398"/>
      <c r="AG452" s="407"/>
      <c r="AH452" s="407"/>
      <c r="AI452" s="407"/>
      <c r="AJ452" s="407"/>
      <c r="AK452" s="407"/>
      <c r="AL452" s="398"/>
      <c r="AM452" s="400"/>
      <c r="AN452" s="399"/>
      <c r="AO452" s="399"/>
      <c r="AP452" s="398"/>
      <c r="AQ452" s="398"/>
      <c r="AR452" s="398"/>
      <c r="AS452" s="398"/>
      <c r="AT452" s="398"/>
      <c r="AU452" s="398"/>
      <c r="AV452" s="398"/>
      <c r="AW452" s="398"/>
      <c r="AX452" s="397"/>
      <c r="AY452" s="397"/>
      <c r="AZ452" s="399"/>
      <c r="BA452" s="398"/>
      <c r="BB452" s="398"/>
      <c r="BC452" s="398"/>
      <c r="BD452" s="398"/>
      <c r="BE452" s="398"/>
      <c r="BF452" s="398"/>
      <c r="BG452" s="399"/>
      <c r="BH452" s="399"/>
      <c r="BI452" s="398"/>
      <c r="BJ452" s="398"/>
      <c r="BK452" s="398"/>
      <c r="BL452" s="398"/>
      <c r="BM452" s="398"/>
      <c r="BN452" s="398"/>
      <c r="BO452" s="398"/>
      <c r="BP452" s="398"/>
      <c r="BQ452" s="398"/>
      <c r="BR452" s="398"/>
      <c r="BS452" s="399"/>
      <c r="BT452" s="402"/>
      <c r="BU452" s="399"/>
      <c r="BV452" s="403"/>
      <c r="BW452" s="404"/>
      <c r="BX452" s="398"/>
      <c r="BY452" s="398"/>
      <c r="BZ452" s="398"/>
      <c r="CA452" s="399"/>
      <c r="CB452" s="405"/>
      <c r="CC452" s="406"/>
      <c r="CD452" s="406"/>
      <c r="CE452" s="398"/>
      <c r="CF452" s="406"/>
      <c r="CG452" s="406"/>
      <c r="CH452" s="406"/>
      <c r="CI452" s="406"/>
      <c r="CJ452" s="406"/>
      <c r="CK452" s="406"/>
      <c r="CL452" s="406"/>
      <c r="CM452" s="399"/>
    </row>
    <row r="453" spans="1:91" x14ac:dyDescent="0.25">
      <c r="A453" s="398"/>
      <c r="B453" s="399"/>
      <c r="C453" s="399"/>
      <c r="D453" s="398"/>
      <c r="E453" s="400"/>
      <c r="F453" s="401"/>
      <c r="G453" s="401"/>
      <c r="H453" s="401"/>
      <c r="I453" s="401"/>
      <c r="J453" s="398"/>
      <c r="K453" s="398"/>
      <c r="L453" s="398"/>
      <c r="Q453" s="398"/>
      <c r="R453" s="398"/>
      <c r="S453" s="398"/>
      <c r="T453" s="398"/>
      <c r="U453" s="398"/>
      <c r="V453" s="400"/>
      <c r="W453" s="400"/>
      <c r="X453" s="399"/>
      <c r="Y453" s="398"/>
      <c r="Z453" s="398"/>
      <c r="AA453" s="398"/>
      <c r="AB453" s="398"/>
      <c r="AC453" s="398"/>
      <c r="AD453" s="399"/>
      <c r="AE453" s="399"/>
      <c r="AF453" s="398"/>
      <c r="AG453" s="407"/>
      <c r="AH453" s="407"/>
      <c r="AI453" s="407"/>
      <c r="AJ453" s="407"/>
      <c r="AK453" s="407"/>
      <c r="AL453" s="398"/>
      <c r="AM453" s="400"/>
      <c r="AN453" s="399"/>
      <c r="AO453" s="399"/>
      <c r="AP453" s="398"/>
      <c r="AQ453" s="398"/>
      <c r="AR453" s="398"/>
      <c r="AS453" s="398"/>
      <c r="AT453" s="398"/>
      <c r="AU453" s="398"/>
      <c r="AV453" s="398"/>
      <c r="AW453" s="398"/>
      <c r="AX453" s="397"/>
      <c r="AY453" s="397"/>
      <c r="AZ453" s="399"/>
      <c r="BA453" s="398"/>
      <c r="BB453" s="398"/>
      <c r="BC453" s="398"/>
      <c r="BD453" s="398"/>
      <c r="BE453" s="398"/>
      <c r="BF453" s="398"/>
      <c r="BG453" s="399"/>
      <c r="BH453" s="399"/>
      <c r="BI453" s="398"/>
      <c r="BJ453" s="398"/>
      <c r="BK453" s="398"/>
      <c r="BL453" s="398"/>
      <c r="BM453" s="398"/>
      <c r="BN453" s="398"/>
      <c r="BO453" s="398"/>
      <c r="BP453" s="398"/>
      <c r="BQ453" s="398"/>
      <c r="BR453" s="398"/>
      <c r="BS453" s="399"/>
      <c r="BT453" s="402"/>
      <c r="BU453" s="399"/>
      <c r="BV453" s="403"/>
      <c r="BW453" s="404"/>
      <c r="BX453" s="398"/>
      <c r="BY453" s="398"/>
      <c r="BZ453" s="398"/>
      <c r="CA453" s="399"/>
      <c r="CB453" s="405"/>
      <c r="CC453" s="406"/>
      <c r="CD453" s="406"/>
      <c r="CE453" s="398"/>
      <c r="CF453" s="406"/>
      <c r="CG453" s="406"/>
      <c r="CH453" s="406"/>
      <c r="CI453" s="406"/>
      <c r="CJ453" s="406"/>
      <c r="CK453" s="406"/>
      <c r="CL453" s="406"/>
      <c r="CM453" s="399"/>
    </row>
    <row r="454" spans="1:91" x14ac:dyDescent="0.25">
      <c r="A454" s="398"/>
      <c r="B454" s="399"/>
      <c r="C454" s="399"/>
      <c r="D454" s="398"/>
      <c r="E454" s="400"/>
      <c r="F454" s="401"/>
      <c r="G454" s="401"/>
      <c r="H454" s="401"/>
      <c r="I454" s="401"/>
      <c r="J454" s="398"/>
      <c r="K454" s="398"/>
      <c r="L454" s="398"/>
      <c r="Q454" s="398"/>
      <c r="R454" s="398"/>
      <c r="S454" s="398"/>
      <c r="T454" s="398"/>
      <c r="U454" s="398"/>
      <c r="V454" s="400"/>
      <c r="W454" s="400"/>
      <c r="X454" s="399"/>
      <c r="Y454" s="398"/>
      <c r="Z454" s="398"/>
      <c r="AA454" s="398"/>
      <c r="AB454" s="398"/>
      <c r="AC454" s="398"/>
      <c r="AD454" s="399"/>
      <c r="AE454" s="399"/>
      <c r="AF454" s="398"/>
      <c r="AG454" s="407"/>
      <c r="AH454" s="407"/>
      <c r="AI454" s="407"/>
      <c r="AJ454" s="407"/>
      <c r="AK454" s="407"/>
      <c r="AL454" s="398"/>
      <c r="AM454" s="400"/>
      <c r="AN454" s="399"/>
      <c r="AO454" s="399"/>
      <c r="AP454" s="398"/>
      <c r="AQ454" s="398"/>
      <c r="AR454" s="398"/>
      <c r="AS454" s="398"/>
      <c r="AT454" s="398"/>
      <c r="AU454" s="398"/>
      <c r="AV454" s="398"/>
      <c r="AW454" s="398"/>
      <c r="AX454" s="397"/>
      <c r="AY454" s="397"/>
      <c r="AZ454" s="399"/>
      <c r="BA454" s="398"/>
      <c r="BB454" s="398"/>
      <c r="BC454" s="398"/>
      <c r="BD454" s="398"/>
      <c r="BE454" s="398"/>
      <c r="BF454" s="398"/>
      <c r="BG454" s="399"/>
      <c r="BH454" s="399"/>
      <c r="BI454" s="398"/>
      <c r="BJ454" s="398"/>
      <c r="BK454" s="398"/>
      <c r="BL454" s="398"/>
      <c r="BM454" s="398"/>
      <c r="BN454" s="398"/>
      <c r="BO454" s="398"/>
      <c r="BP454" s="398"/>
      <c r="BQ454" s="398"/>
      <c r="BR454" s="398"/>
      <c r="BS454" s="399"/>
      <c r="BT454" s="402"/>
      <c r="BU454" s="399"/>
      <c r="BV454" s="403"/>
      <c r="BW454" s="404"/>
      <c r="BX454" s="398"/>
      <c r="BY454" s="398"/>
      <c r="BZ454" s="398"/>
      <c r="CA454" s="399"/>
      <c r="CB454" s="405"/>
      <c r="CC454" s="406"/>
      <c r="CD454" s="406"/>
      <c r="CE454" s="398"/>
      <c r="CF454" s="406"/>
      <c r="CG454" s="406"/>
      <c r="CH454" s="406"/>
      <c r="CI454" s="406"/>
      <c r="CJ454" s="406"/>
      <c r="CK454" s="406"/>
      <c r="CL454" s="406"/>
      <c r="CM454" s="399"/>
    </row>
    <row r="455" spans="1:91" x14ac:dyDescent="0.25">
      <c r="A455" s="398"/>
      <c r="B455" s="399"/>
      <c r="C455" s="399"/>
      <c r="D455" s="398"/>
      <c r="E455" s="400"/>
      <c r="F455" s="401"/>
      <c r="G455" s="401"/>
      <c r="H455" s="401"/>
      <c r="I455" s="401"/>
      <c r="J455" s="398"/>
      <c r="K455" s="398"/>
      <c r="L455" s="398"/>
      <c r="Q455" s="398"/>
      <c r="R455" s="398"/>
      <c r="S455" s="398"/>
      <c r="T455" s="398"/>
      <c r="U455" s="398"/>
      <c r="V455" s="400"/>
      <c r="W455" s="400"/>
      <c r="X455" s="399"/>
      <c r="Y455" s="398"/>
      <c r="Z455" s="398"/>
      <c r="AA455" s="398"/>
      <c r="AB455" s="398"/>
      <c r="AC455" s="398"/>
      <c r="AD455" s="399"/>
      <c r="AE455" s="399"/>
      <c r="AF455" s="398"/>
      <c r="AG455" s="407"/>
      <c r="AH455" s="407"/>
      <c r="AI455" s="407"/>
      <c r="AJ455" s="407"/>
      <c r="AK455" s="407"/>
      <c r="AL455" s="398"/>
      <c r="AM455" s="400"/>
      <c r="AN455" s="399"/>
      <c r="AO455" s="399"/>
      <c r="AP455" s="398"/>
      <c r="AQ455" s="398"/>
      <c r="AR455" s="398"/>
      <c r="AS455" s="398"/>
      <c r="AT455" s="398"/>
      <c r="AU455" s="398"/>
      <c r="AV455" s="398"/>
      <c r="AW455" s="398"/>
      <c r="AX455" s="397"/>
      <c r="AY455" s="397"/>
      <c r="AZ455" s="399"/>
      <c r="BA455" s="398"/>
      <c r="BB455" s="398"/>
      <c r="BC455" s="398"/>
      <c r="BD455" s="398"/>
      <c r="BE455" s="398"/>
      <c r="BF455" s="398"/>
      <c r="BG455" s="399"/>
      <c r="BH455" s="399"/>
      <c r="BI455" s="398"/>
      <c r="BJ455" s="398"/>
      <c r="BK455" s="398"/>
      <c r="BL455" s="398"/>
      <c r="BM455" s="398"/>
      <c r="BN455" s="398"/>
      <c r="BO455" s="398"/>
      <c r="BP455" s="398"/>
      <c r="BQ455" s="398"/>
      <c r="BR455" s="398"/>
      <c r="BS455" s="399"/>
      <c r="BT455" s="402"/>
      <c r="BU455" s="399"/>
      <c r="BV455" s="403"/>
      <c r="BW455" s="404"/>
      <c r="BX455" s="398"/>
      <c r="BY455" s="398"/>
      <c r="BZ455" s="398"/>
      <c r="CA455" s="399"/>
      <c r="CB455" s="405"/>
      <c r="CC455" s="406"/>
      <c r="CD455" s="406"/>
      <c r="CE455" s="398"/>
      <c r="CF455" s="406"/>
      <c r="CG455" s="406"/>
      <c r="CH455" s="406"/>
      <c r="CI455" s="406"/>
      <c r="CJ455" s="406"/>
      <c r="CK455" s="406"/>
      <c r="CL455" s="406"/>
      <c r="CM455" s="399"/>
    </row>
    <row r="456" spans="1:91" x14ac:dyDescent="0.25">
      <c r="A456" s="398"/>
      <c r="B456" s="399"/>
      <c r="C456" s="399"/>
      <c r="D456" s="398"/>
      <c r="E456" s="400"/>
      <c r="F456" s="401"/>
      <c r="G456" s="401"/>
      <c r="H456" s="401"/>
      <c r="I456" s="401"/>
      <c r="J456" s="398"/>
      <c r="K456" s="398"/>
      <c r="L456" s="398"/>
      <c r="Q456" s="398"/>
      <c r="R456" s="398"/>
      <c r="S456" s="398"/>
      <c r="T456" s="398"/>
      <c r="U456" s="398"/>
      <c r="V456" s="400"/>
      <c r="W456" s="400"/>
      <c r="X456" s="399"/>
      <c r="Y456" s="398"/>
      <c r="Z456" s="398"/>
      <c r="AA456" s="398"/>
      <c r="AB456" s="398"/>
      <c r="AC456" s="398"/>
      <c r="AD456" s="399"/>
      <c r="AE456" s="399"/>
      <c r="AF456" s="398"/>
      <c r="AG456" s="407"/>
      <c r="AH456" s="407"/>
      <c r="AI456" s="407"/>
      <c r="AJ456" s="407"/>
      <c r="AK456" s="407"/>
      <c r="AL456" s="398"/>
      <c r="AM456" s="400"/>
      <c r="AN456" s="399"/>
      <c r="AO456" s="399"/>
      <c r="AP456" s="398"/>
      <c r="AQ456" s="398"/>
      <c r="AR456" s="398"/>
      <c r="AS456" s="398"/>
      <c r="AT456" s="398"/>
      <c r="AU456" s="398"/>
      <c r="AV456" s="398"/>
      <c r="AW456" s="398"/>
      <c r="AX456" s="397"/>
      <c r="AY456" s="397"/>
      <c r="AZ456" s="399"/>
      <c r="BA456" s="398"/>
      <c r="BB456" s="398"/>
      <c r="BC456" s="398"/>
      <c r="BD456" s="398"/>
      <c r="BE456" s="398"/>
      <c r="BF456" s="398"/>
      <c r="BG456" s="399"/>
      <c r="BH456" s="399"/>
      <c r="BI456" s="398"/>
      <c r="BJ456" s="398"/>
      <c r="BK456" s="398"/>
      <c r="BL456" s="398"/>
      <c r="BM456" s="398"/>
      <c r="BN456" s="398"/>
      <c r="BO456" s="398"/>
      <c r="BP456" s="398"/>
      <c r="BQ456" s="398"/>
      <c r="BR456" s="398"/>
      <c r="BS456" s="399"/>
      <c r="BT456" s="402"/>
      <c r="BU456" s="399"/>
      <c r="BV456" s="403"/>
      <c r="BW456" s="404"/>
      <c r="BX456" s="398"/>
      <c r="BY456" s="398"/>
      <c r="BZ456" s="398"/>
      <c r="CA456" s="399"/>
      <c r="CB456" s="405"/>
      <c r="CC456" s="406"/>
      <c r="CD456" s="406"/>
      <c r="CE456" s="398"/>
      <c r="CF456" s="406"/>
      <c r="CG456" s="406"/>
      <c r="CH456" s="406"/>
      <c r="CI456" s="406"/>
      <c r="CJ456" s="406"/>
      <c r="CK456" s="406"/>
      <c r="CL456" s="406"/>
      <c r="CM456" s="399"/>
    </row>
    <row r="457" spans="1:91" x14ac:dyDescent="0.25">
      <c r="A457" s="398"/>
      <c r="B457" s="399"/>
      <c r="C457" s="399"/>
      <c r="D457" s="398"/>
      <c r="E457" s="400"/>
      <c r="F457" s="401"/>
      <c r="G457" s="401"/>
      <c r="H457" s="401"/>
      <c r="I457" s="401"/>
      <c r="J457" s="398"/>
      <c r="K457" s="398"/>
      <c r="L457" s="398"/>
      <c r="Q457" s="398"/>
      <c r="R457" s="398"/>
      <c r="S457" s="398"/>
      <c r="T457" s="398"/>
      <c r="U457" s="398"/>
      <c r="V457" s="400"/>
      <c r="W457" s="400"/>
      <c r="X457" s="399"/>
      <c r="Y457" s="398"/>
      <c r="Z457" s="398"/>
      <c r="AA457" s="398"/>
      <c r="AB457" s="398"/>
      <c r="AC457" s="398"/>
      <c r="AD457" s="399"/>
      <c r="AE457" s="399"/>
      <c r="AF457" s="398"/>
      <c r="AG457" s="407"/>
      <c r="AH457" s="407"/>
      <c r="AI457" s="407"/>
      <c r="AJ457" s="407"/>
      <c r="AK457" s="407"/>
      <c r="AL457" s="398"/>
      <c r="AM457" s="400"/>
      <c r="AN457" s="399"/>
      <c r="AO457" s="399"/>
      <c r="AP457" s="398"/>
      <c r="AQ457" s="398"/>
      <c r="AR457" s="398"/>
      <c r="AS457" s="398"/>
      <c r="AT457" s="398"/>
      <c r="AU457" s="398"/>
      <c r="AV457" s="398"/>
      <c r="AW457" s="398"/>
      <c r="AX457" s="397"/>
      <c r="AY457" s="397"/>
      <c r="AZ457" s="399"/>
      <c r="BA457" s="398"/>
      <c r="BB457" s="398"/>
      <c r="BC457" s="398"/>
      <c r="BD457" s="398"/>
      <c r="BE457" s="398"/>
      <c r="BF457" s="398"/>
      <c r="BG457" s="399"/>
      <c r="BH457" s="399"/>
      <c r="BI457" s="398"/>
      <c r="BJ457" s="398"/>
      <c r="BK457" s="398"/>
      <c r="BL457" s="398"/>
      <c r="BM457" s="398"/>
      <c r="BN457" s="398"/>
      <c r="BO457" s="398"/>
      <c r="BP457" s="398"/>
      <c r="BQ457" s="398"/>
      <c r="BR457" s="398"/>
      <c r="BS457" s="399"/>
      <c r="BT457" s="402"/>
      <c r="BU457" s="399"/>
      <c r="BV457" s="403"/>
      <c r="BW457" s="404"/>
      <c r="BX457" s="398"/>
      <c r="BY457" s="398"/>
      <c r="BZ457" s="398"/>
      <c r="CA457" s="399"/>
      <c r="CB457" s="405"/>
      <c r="CC457" s="406"/>
      <c r="CD457" s="406"/>
      <c r="CE457" s="398"/>
      <c r="CF457" s="406"/>
      <c r="CG457" s="406"/>
      <c r="CH457" s="406"/>
      <c r="CI457" s="406"/>
      <c r="CJ457" s="406"/>
      <c r="CK457" s="406"/>
      <c r="CL457" s="406"/>
      <c r="CM457" s="399"/>
    </row>
    <row r="458" spans="1:91" x14ac:dyDescent="0.25">
      <c r="A458" s="398"/>
      <c r="B458" s="399"/>
      <c r="C458" s="399"/>
      <c r="D458" s="398"/>
      <c r="E458" s="400"/>
      <c r="F458" s="401"/>
      <c r="G458" s="401"/>
      <c r="H458" s="401"/>
      <c r="I458" s="401"/>
      <c r="J458" s="398"/>
      <c r="K458" s="398"/>
      <c r="L458" s="398"/>
      <c r="Q458" s="398"/>
      <c r="R458" s="398"/>
      <c r="S458" s="398"/>
      <c r="T458" s="398"/>
      <c r="U458" s="398"/>
      <c r="V458" s="400"/>
      <c r="W458" s="400"/>
      <c r="X458" s="399"/>
      <c r="Y458" s="398"/>
      <c r="Z458" s="398"/>
      <c r="AA458" s="398"/>
      <c r="AB458" s="398"/>
      <c r="AC458" s="398"/>
      <c r="AD458" s="399"/>
      <c r="AE458" s="399"/>
      <c r="AF458" s="398"/>
      <c r="AG458" s="407"/>
      <c r="AH458" s="407"/>
      <c r="AI458" s="407"/>
      <c r="AJ458" s="407"/>
      <c r="AK458" s="407"/>
      <c r="AL458" s="398"/>
      <c r="AM458" s="400"/>
      <c r="AN458" s="399"/>
      <c r="AO458" s="399"/>
      <c r="AP458" s="398"/>
      <c r="AQ458" s="398"/>
      <c r="AR458" s="398"/>
      <c r="AS458" s="398"/>
      <c r="AT458" s="398"/>
      <c r="AU458" s="398"/>
      <c r="AV458" s="398"/>
      <c r="AW458" s="398"/>
      <c r="AX458" s="397"/>
      <c r="AY458" s="397"/>
      <c r="AZ458" s="399"/>
      <c r="BA458" s="398"/>
      <c r="BB458" s="398"/>
      <c r="BC458" s="398"/>
      <c r="BD458" s="398"/>
      <c r="BE458" s="398"/>
      <c r="BF458" s="398"/>
      <c r="BG458" s="399"/>
      <c r="BH458" s="399"/>
      <c r="BI458" s="398"/>
      <c r="BJ458" s="398"/>
      <c r="BK458" s="398"/>
      <c r="BL458" s="398"/>
      <c r="BM458" s="398"/>
      <c r="BN458" s="398"/>
      <c r="BO458" s="398"/>
      <c r="BP458" s="398"/>
      <c r="BQ458" s="398"/>
      <c r="BR458" s="398"/>
      <c r="BS458" s="399"/>
      <c r="BT458" s="402"/>
      <c r="BU458" s="399"/>
      <c r="BV458" s="403"/>
      <c r="BW458" s="404"/>
      <c r="BX458" s="398"/>
      <c r="BY458" s="398"/>
      <c r="BZ458" s="398"/>
      <c r="CA458" s="399"/>
      <c r="CB458" s="405"/>
      <c r="CC458" s="406"/>
      <c r="CD458" s="406"/>
      <c r="CE458" s="398"/>
      <c r="CF458" s="406"/>
      <c r="CG458" s="406"/>
      <c r="CH458" s="406"/>
      <c r="CI458" s="406"/>
      <c r="CJ458" s="406"/>
      <c r="CK458" s="406"/>
      <c r="CL458" s="406"/>
      <c r="CM458" s="399"/>
    </row>
    <row r="459" spans="1:91" x14ac:dyDescent="0.25">
      <c r="A459" s="398"/>
      <c r="B459" s="399"/>
      <c r="C459" s="399"/>
      <c r="D459" s="398"/>
      <c r="E459" s="400"/>
      <c r="F459" s="401"/>
      <c r="G459" s="401"/>
      <c r="H459" s="401"/>
      <c r="I459" s="401"/>
      <c r="J459" s="398"/>
      <c r="K459" s="398"/>
      <c r="L459" s="398"/>
      <c r="Q459" s="398"/>
      <c r="R459" s="398"/>
      <c r="S459" s="398"/>
      <c r="T459" s="398"/>
      <c r="U459" s="398"/>
      <c r="V459" s="400"/>
      <c r="W459" s="400"/>
      <c r="X459" s="399"/>
      <c r="Y459" s="398"/>
      <c r="Z459" s="398"/>
      <c r="AA459" s="398"/>
      <c r="AB459" s="398"/>
      <c r="AC459" s="398"/>
      <c r="AD459" s="399"/>
      <c r="AE459" s="399"/>
      <c r="AF459" s="398"/>
      <c r="AG459" s="407"/>
      <c r="AH459" s="407"/>
      <c r="AI459" s="407"/>
      <c r="AJ459" s="407"/>
      <c r="AK459" s="407"/>
      <c r="AL459" s="398"/>
      <c r="AM459" s="400"/>
      <c r="AN459" s="399"/>
      <c r="AO459" s="399"/>
      <c r="AP459" s="398"/>
      <c r="AQ459" s="398"/>
      <c r="AR459" s="398"/>
      <c r="AS459" s="398"/>
      <c r="AT459" s="398"/>
      <c r="AU459" s="398"/>
      <c r="AV459" s="398"/>
      <c r="AW459" s="398"/>
      <c r="AX459" s="397"/>
      <c r="AY459" s="397"/>
      <c r="AZ459" s="399"/>
      <c r="BA459" s="398"/>
      <c r="BB459" s="398"/>
      <c r="BC459" s="398"/>
      <c r="BD459" s="398"/>
      <c r="BE459" s="398"/>
      <c r="BF459" s="398"/>
      <c r="BG459" s="399"/>
      <c r="BH459" s="399"/>
      <c r="BI459" s="398"/>
      <c r="BJ459" s="398"/>
      <c r="BK459" s="398"/>
      <c r="BL459" s="398"/>
      <c r="BM459" s="398"/>
      <c r="BN459" s="398"/>
      <c r="BO459" s="398"/>
      <c r="BP459" s="398"/>
      <c r="BQ459" s="398"/>
      <c r="BR459" s="398"/>
      <c r="BS459" s="399"/>
      <c r="BT459" s="402"/>
      <c r="BU459" s="399"/>
      <c r="BV459" s="403"/>
      <c r="BW459" s="404"/>
      <c r="BX459" s="398"/>
      <c r="BY459" s="398"/>
      <c r="BZ459" s="398"/>
      <c r="CA459" s="399"/>
      <c r="CB459" s="405"/>
      <c r="CC459" s="406"/>
      <c r="CD459" s="406"/>
      <c r="CE459" s="398"/>
      <c r="CF459" s="406"/>
      <c r="CG459" s="406"/>
      <c r="CH459" s="406"/>
      <c r="CI459" s="406"/>
      <c r="CJ459" s="406"/>
      <c r="CK459" s="406"/>
      <c r="CL459" s="406"/>
      <c r="CM459" s="399"/>
    </row>
    <row r="460" spans="1:91" x14ac:dyDescent="0.25">
      <c r="A460" s="398"/>
      <c r="B460" s="399"/>
      <c r="C460" s="399"/>
      <c r="D460" s="398"/>
      <c r="E460" s="400"/>
      <c r="F460" s="401"/>
      <c r="G460" s="401"/>
      <c r="H460" s="401"/>
      <c r="I460" s="401"/>
      <c r="J460" s="398"/>
      <c r="K460" s="398"/>
      <c r="L460" s="398"/>
      <c r="Q460" s="398"/>
      <c r="R460" s="398"/>
      <c r="S460" s="398"/>
      <c r="T460" s="398"/>
      <c r="U460" s="398"/>
      <c r="V460" s="400"/>
      <c r="W460" s="400"/>
      <c r="X460" s="399"/>
      <c r="Y460" s="398"/>
      <c r="Z460" s="398"/>
      <c r="AA460" s="398"/>
      <c r="AB460" s="398"/>
      <c r="AC460" s="398"/>
      <c r="AD460" s="399"/>
      <c r="AE460" s="399"/>
      <c r="AF460" s="398"/>
      <c r="AG460" s="407"/>
      <c r="AH460" s="407"/>
      <c r="AI460" s="407"/>
      <c r="AJ460" s="407"/>
      <c r="AK460" s="407"/>
      <c r="AL460" s="398"/>
      <c r="AM460" s="400"/>
      <c r="AN460" s="399"/>
      <c r="AO460" s="399"/>
      <c r="AP460" s="398"/>
      <c r="AQ460" s="398"/>
      <c r="AR460" s="398"/>
      <c r="AS460" s="398"/>
      <c r="AT460" s="398"/>
      <c r="AU460" s="398"/>
      <c r="AV460" s="398"/>
      <c r="AW460" s="398"/>
      <c r="AX460" s="397"/>
      <c r="AY460" s="397"/>
      <c r="AZ460" s="399"/>
      <c r="BA460" s="398"/>
      <c r="BB460" s="398"/>
      <c r="BC460" s="398"/>
      <c r="BD460" s="398"/>
      <c r="BE460" s="398"/>
      <c r="BF460" s="398"/>
      <c r="BG460" s="399"/>
      <c r="BH460" s="399"/>
      <c r="BI460" s="398"/>
      <c r="BJ460" s="398"/>
      <c r="BK460" s="398"/>
      <c r="BL460" s="398"/>
      <c r="BM460" s="398"/>
      <c r="BN460" s="398"/>
      <c r="BO460" s="398"/>
      <c r="BP460" s="398"/>
      <c r="BQ460" s="398"/>
      <c r="BR460" s="398"/>
      <c r="BS460" s="399"/>
      <c r="BT460" s="402"/>
      <c r="BU460" s="399"/>
      <c r="BV460" s="403"/>
      <c r="BW460" s="404"/>
      <c r="BX460" s="398"/>
      <c r="BY460" s="398"/>
      <c r="BZ460" s="398"/>
      <c r="CA460" s="399"/>
      <c r="CB460" s="405"/>
      <c r="CC460" s="406"/>
      <c r="CD460" s="406"/>
      <c r="CE460" s="398"/>
      <c r="CF460" s="406"/>
      <c r="CG460" s="406"/>
      <c r="CH460" s="406"/>
      <c r="CI460" s="406"/>
      <c r="CJ460" s="406"/>
      <c r="CK460" s="406"/>
      <c r="CL460" s="406"/>
      <c r="CM460" s="399"/>
    </row>
    <row r="461" spans="1:91" x14ac:dyDescent="0.25">
      <c r="A461" s="398"/>
      <c r="B461" s="399"/>
      <c r="C461" s="399"/>
      <c r="D461" s="398"/>
      <c r="E461" s="400"/>
      <c r="F461" s="401"/>
      <c r="G461" s="401"/>
      <c r="H461" s="401"/>
      <c r="I461" s="401"/>
      <c r="J461" s="398"/>
      <c r="K461" s="398"/>
      <c r="L461" s="398"/>
      <c r="Q461" s="398"/>
      <c r="R461" s="398"/>
      <c r="S461" s="398"/>
      <c r="T461" s="398"/>
      <c r="U461" s="398"/>
      <c r="V461" s="400"/>
      <c r="W461" s="400"/>
      <c r="X461" s="399"/>
      <c r="Y461" s="398"/>
      <c r="Z461" s="398"/>
      <c r="AA461" s="398"/>
      <c r="AB461" s="398"/>
      <c r="AC461" s="398"/>
      <c r="AD461" s="399"/>
      <c r="AE461" s="399"/>
      <c r="AF461" s="398"/>
      <c r="AG461" s="407"/>
      <c r="AH461" s="407"/>
      <c r="AI461" s="407"/>
      <c r="AJ461" s="407"/>
      <c r="AK461" s="407"/>
      <c r="AL461" s="398"/>
      <c r="AM461" s="400"/>
      <c r="AN461" s="399"/>
      <c r="AO461" s="399"/>
      <c r="AP461" s="398"/>
      <c r="AQ461" s="398"/>
      <c r="AR461" s="398"/>
      <c r="AS461" s="398"/>
      <c r="AT461" s="398"/>
      <c r="AU461" s="398"/>
      <c r="AV461" s="398"/>
      <c r="AW461" s="398"/>
      <c r="AX461" s="397"/>
      <c r="AY461" s="397"/>
      <c r="AZ461" s="399"/>
      <c r="BA461" s="398"/>
      <c r="BB461" s="398"/>
      <c r="BC461" s="398"/>
      <c r="BD461" s="398"/>
      <c r="BE461" s="398"/>
      <c r="BF461" s="398"/>
      <c r="BG461" s="399"/>
      <c r="BH461" s="399"/>
      <c r="BI461" s="398"/>
      <c r="BJ461" s="398"/>
      <c r="BK461" s="398"/>
      <c r="BL461" s="398"/>
      <c r="BM461" s="398"/>
      <c r="BN461" s="398"/>
      <c r="BO461" s="398"/>
      <c r="BP461" s="398"/>
      <c r="BQ461" s="398"/>
      <c r="BR461" s="398"/>
      <c r="BS461" s="399"/>
      <c r="BT461" s="402"/>
      <c r="BU461" s="399"/>
      <c r="BV461" s="403"/>
      <c r="BW461" s="404"/>
      <c r="BX461" s="398"/>
      <c r="BY461" s="398"/>
      <c r="BZ461" s="398"/>
      <c r="CA461" s="399"/>
      <c r="CB461" s="405"/>
      <c r="CC461" s="406"/>
      <c r="CD461" s="406"/>
      <c r="CE461" s="398"/>
      <c r="CF461" s="406"/>
      <c r="CG461" s="406"/>
      <c r="CH461" s="406"/>
      <c r="CI461" s="406"/>
      <c r="CJ461" s="406"/>
      <c r="CK461" s="406"/>
      <c r="CL461" s="406"/>
      <c r="CM461" s="399"/>
    </row>
    <row r="462" spans="1:91" x14ac:dyDescent="0.25">
      <c r="A462" s="398"/>
      <c r="B462" s="399"/>
      <c r="C462" s="399"/>
      <c r="D462" s="398"/>
      <c r="E462" s="400"/>
      <c r="F462" s="401"/>
      <c r="G462" s="401"/>
      <c r="H462" s="401"/>
      <c r="I462" s="401"/>
      <c r="J462" s="398"/>
      <c r="K462" s="398"/>
      <c r="L462" s="398"/>
      <c r="Q462" s="398"/>
      <c r="R462" s="398"/>
      <c r="S462" s="398"/>
      <c r="T462" s="398"/>
      <c r="U462" s="398"/>
      <c r="V462" s="400"/>
      <c r="W462" s="400"/>
      <c r="X462" s="399"/>
      <c r="Y462" s="398"/>
      <c r="Z462" s="398"/>
      <c r="AA462" s="398"/>
      <c r="AB462" s="398"/>
      <c r="AC462" s="398"/>
      <c r="AD462" s="399"/>
      <c r="AE462" s="399"/>
      <c r="AF462" s="398"/>
      <c r="AG462" s="407"/>
      <c r="AH462" s="407"/>
      <c r="AI462" s="407"/>
      <c r="AJ462" s="407"/>
      <c r="AK462" s="407"/>
      <c r="AL462" s="398"/>
      <c r="AM462" s="400"/>
      <c r="AN462" s="399"/>
      <c r="AO462" s="399"/>
      <c r="AP462" s="398"/>
      <c r="AQ462" s="398"/>
      <c r="AR462" s="398"/>
      <c r="AS462" s="398"/>
      <c r="AT462" s="398"/>
      <c r="AU462" s="398"/>
      <c r="AV462" s="398"/>
      <c r="AW462" s="398"/>
      <c r="AX462" s="397"/>
      <c r="AY462" s="397"/>
      <c r="AZ462" s="399"/>
      <c r="BA462" s="398"/>
      <c r="BB462" s="398"/>
      <c r="BC462" s="398"/>
      <c r="BD462" s="398"/>
      <c r="BE462" s="398"/>
      <c r="BF462" s="398"/>
      <c r="BG462" s="399"/>
      <c r="BH462" s="399"/>
      <c r="BI462" s="398"/>
      <c r="BJ462" s="398"/>
      <c r="BK462" s="398"/>
      <c r="BL462" s="398"/>
      <c r="BM462" s="398"/>
      <c r="BN462" s="398"/>
      <c r="BO462" s="398"/>
      <c r="BP462" s="398"/>
      <c r="BQ462" s="398"/>
      <c r="BR462" s="398"/>
      <c r="BS462" s="399"/>
      <c r="BT462" s="402"/>
      <c r="BU462" s="399"/>
      <c r="BV462" s="403"/>
      <c r="BW462" s="404"/>
      <c r="BX462" s="398"/>
      <c r="BY462" s="398"/>
      <c r="BZ462" s="398"/>
      <c r="CA462" s="399"/>
      <c r="CB462" s="405"/>
      <c r="CC462" s="406"/>
      <c r="CD462" s="406"/>
      <c r="CE462" s="398"/>
      <c r="CF462" s="406"/>
      <c r="CG462" s="406"/>
      <c r="CH462" s="406"/>
      <c r="CI462" s="406"/>
      <c r="CJ462" s="406"/>
      <c r="CK462" s="406"/>
      <c r="CL462" s="406"/>
      <c r="CM462" s="399"/>
    </row>
    <row r="463" spans="1:91" x14ac:dyDescent="0.25">
      <c r="A463" s="398"/>
      <c r="B463" s="399"/>
      <c r="C463" s="399"/>
      <c r="D463" s="398"/>
      <c r="E463" s="400"/>
      <c r="F463" s="401"/>
      <c r="G463" s="401"/>
      <c r="H463" s="401"/>
      <c r="I463" s="401"/>
      <c r="J463" s="398"/>
      <c r="K463" s="398"/>
      <c r="L463" s="398"/>
      <c r="Q463" s="398"/>
      <c r="R463" s="398"/>
      <c r="S463" s="398"/>
      <c r="T463" s="398"/>
      <c r="U463" s="398"/>
      <c r="V463" s="400"/>
      <c r="W463" s="400"/>
      <c r="X463" s="399"/>
      <c r="Y463" s="398"/>
      <c r="Z463" s="398"/>
      <c r="AA463" s="398"/>
      <c r="AB463" s="398"/>
      <c r="AC463" s="398"/>
      <c r="AD463" s="399"/>
      <c r="AE463" s="399"/>
      <c r="AF463" s="398"/>
      <c r="AG463" s="407"/>
      <c r="AH463" s="407"/>
      <c r="AI463" s="407"/>
      <c r="AJ463" s="407"/>
      <c r="AK463" s="407"/>
      <c r="AL463" s="398"/>
      <c r="AM463" s="400"/>
      <c r="AN463" s="399"/>
      <c r="AO463" s="399"/>
      <c r="AP463" s="398"/>
      <c r="AQ463" s="398"/>
      <c r="AR463" s="398"/>
      <c r="AS463" s="398"/>
      <c r="AT463" s="398"/>
      <c r="AU463" s="398"/>
      <c r="AV463" s="398"/>
      <c r="AW463" s="398"/>
      <c r="AX463" s="397"/>
      <c r="AY463" s="397"/>
      <c r="AZ463" s="399"/>
      <c r="BA463" s="398"/>
      <c r="BB463" s="398"/>
      <c r="BC463" s="398"/>
      <c r="BD463" s="398"/>
      <c r="BE463" s="398"/>
      <c r="BF463" s="398"/>
      <c r="BG463" s="399"/>
      <c r="BH463" s="399"/>
      <c r="BI463" s="398"/>
      <c r="BJ463" s="398"/>
      <c r="BK463" s="398"/>
      <c r="BL463" s="398"/>
      <c r="BM463" s="398"/>
      <c r="BN463" s="398"/>
      <c r="BO463" s="398"/>
      <c r="BP463" s="398"/>
      <c r="BQ463" s="398"/>
      <c r="BR463" s="398"/>
      <c r="BS463" s="399"/>
      <c r="BT463" s="402"/>
      <c r="BU463" s="399"/>
      <c r="BV463" s="403"/>
      <c r="BW463" s="404"/>
      <c r="BX463" s="398"/>
      <c r="BY463" s="398"/>
      <c r="BZ463" s="398"/>
      <c r="CA463" s="399"/>
      <c r="CB463" s="405"/>
      <c r="CC463" s="406"/>
      <c r="CD463" s="406"/>
      <c r="CE463" s="398"/>
      <c r="CF463" s="406"/>
      <c r="CG463" s="406"/>
      <c r="CH463" s="406"/>
      <c r="CI463" s="406"/>
      <c r="CJ463" s="406"/>
      <c r="CK463" s="406"/>
      <c r="CL463" s="406"/>
      <c r="CM463" s="399"/>
    </row>
    <row r="464" spans="1:91" x14ac:dyDescent="0.25">
      <c r="A464" s="398"/>
      <c r="B464" s="399"/>
      <c r="C464" s="399"/>
      <c r="D464" s="398"/>
      <c r="E464" s="400"/>
      <c r="F464" s="401"/>
      <c r="G464" s="401"/>
      <c r="H464" s="401"/>
      <c r="I464" s="401"/>
      <c r="J464" s="398"/>
      <c r="K464" s="398"/>
      <c r="L464" s="398"/>
      <c r="Q464" s="398"/>
      <c r="R464" s="398"/>
      <c r="S464" s="398"/>
      <c r="T464" s="398"/>
      <c r="U464" s="398"/>
      <c r="V464" s="400"/>
      <c r="W464" s="400"/>
      <c r="X464" s="399"/>
      <c r="Y464" s="398"/>
      <c r="Z464" s="398"/>
      <c r="AA464" s="398"/>
      <c r="AB464" s="398"/>
      <c r="AC464" s="398"/>
      <c r="AD464" s="399"/>
      <c r="AE464" s="399"/>
      <c r="AF464" s="398"/>
      <c r="AG464" s="407"/>
      <c r="AH464" s="407"/>
      <c r="AI464" s="407"/>
      <c r="AJ464" s="407"/>
      <c r="AK464" s="407"/>
      <c r="AL464" s="398"/>
      <c r="AM464" s="400"/>
      <c r="AN464" s="399"/>
      <c r="AO464" s="399"/>
      <c r="AP464" s="398"/>
      <c r="AQ464" s="398"/>
      <c r="AR464" s="398"/>
      <c r="AS464" s="398"/>
      <c r="AT464" s="398"/>
      <c r="AU464" s="398"/>
      <c r="AV464" s="398"/>
      <c r="AW464" s="398"/>
      <c r="AX464" s="397"/>
      <c r="AY464" s="397"/>
      <c r="AZ464" s="399"/>
      <c r="BA464" s="398"/>
      <c r="BB464" s="398"/>
      <c r="BC464" s="398"/>
      <c r="BD464" s="398"/>
      <c r="BE464" s="398"/>
      <c r="BF464" s="398"/>
      <c r="BG464" s="399"/>
      <c r="BH464" s="399"/>
      <c r="BI464" s="398"/>
      <c r="BJ464" s="398"/>
      <c r="BK464" s="398"/>
      <c r="BL464" s="398"/>
      <c r="BM464" s="398"/>
      <c r="BN464" s="398"/>
      <c r="BO464" s="398"/>
      <c r="BP464" s="398"/>
      <c r="BQ464" s="398"/>
      <c r="BR464" s="398"/>
      <c r="BS464" s="399"/>
      <c r="BT464" s="402"/>
      <c r="BU464" s="399"/>
      <c r="BV464" s="403"/>
      <c r="BW464" s="404"/>
      <c r="BX464" s="398"/>
      <c r="BY464" s="398"/>
      <c r="BZ464" s="398"/>
      <c r="CA464" s="399"/>
      <c r="CB464" s="405"/>
      <c r="CC464" s="406"/>
      <c r="CD464" s="406"/>
      <c r="CE464" s="398"/>
      <c r="CF464" s="406"/>
      <c r="CG464" s="406"/>
      <c r="CH464" s="406"/>
      <c r="CI464" s="406"/>
      <c r="CJ464" s="406"/>
      <c r="CK464" s="406"/>
      <c r="CL464" s="406"/>
      <c r="CM464" s="399"/>
    </row>
    <row r="465" spans="1:91" x14ac:dyDescent="0.25">
      <c r="A465" s="398"/>
      <c r="B465" s="399"/>
      <c r="C465" s="399"/>
      <c r="D465" s="398"/>
      <c r="E465" s="400"/>
      <c r="F465" s="401"/>
      <c r="G465" s="401"/>
      <c r="H465" s="401"/>
      <c r="I465" s="401"/>
      <c r="J465" s="398"/>
      <c r="K465" s="398"/>
      <c r="L465" s="398"/>
      <c r="Q465" s="398"/>
      <c r="R465" s="398"/>
      <c r="S465" s="398"/>
      <c r="T465" s="398"/>
      <c r="U465" s="398"/>
      <c r="V465" s="400"/>
      <c r="W465" s="400"/>
      <c r="X465" s="399"/>
      <c r="Y465" s="398"/>
      <c r="Z465" s="398"/>
      <c r="AA465" s="398"/>
      <c r="AB465" s="398"/>
      <c r="AC465" s="398"/>
      <c r="AD465" s="399"/>
      <c r="AE465" s="399"/>
      <c r="AF465" s="398"/>
      <c r="AG465" s="407"/>
      <c r="AH465" s="407"/>
      <c r="AI465" s="407"/>
      <c r="AJ465" s="407"/>
      <c r="AK465" s="407"/>
      <c r="AL465" s="398"/>
      <c r="AM465" s="400"/>
      <c r="AN465" s="399"/>
      <c r="AO465" s="399"/>
      <c r="AP465" s="398"/>
      <c r="AQ465" s="398"/>
      <c r="AR465" s="398"/>
      <c r="AS465" s="398"/>
      <c r="AT465" s="398"/>
      <c r="AU465" s="398"/>
      <c r="AV465" s="398"/>
      <c r="AW465" s="398"/>
      <c r="AX465" s="397"/>
      <c r="AY465" s="397"/>
      <c r="AZ465" s="399"/>
      <c r="BA465" s="398"/>
      <c r="BB465" s="398"/>
      <c r="BC465" s="398"/>
      <c r="BD465" s="398"/>
      <c r="BE465" s="398"/>
      <c r="BF465" s="398"/>
      <c r="BG465" s="399"/>
      <c r="BH465" s="399"/>
      <c r="BI465" s="398"/>
      <c r="BJ465" s="398"/>
      <c r="BK465" s="398"/>
      <c r="BL465" s="398"/>
      <c r="BM465" s="398"/>
      <c r="BN465" s="398"/>
      <c r="BO465" s="398"/>
      <c r="BP465" s="398"/>
      <c r="BQ465" s="398"/>
      <c r="BR465" s="398"/>
      <c r="BS465" s="399"/>
      <c r="BT465" s="402"/>
      <c r="BU465" s="399"/>
      <c r="BV465" s="403"/>
      <c r="BW465" s="404"/>
      <c r="BX465" s="398"/>
      <c r="BY465" s="398"/>
      <c r="BZ465" s="398"/>
      <c r="CA465" s="399"/>
      <c r="CB465" s="405"/>
      <c r="CC465" s="406"/>
      <c r="CD465" s="406"/>
      <c r="CE465" s="398"/>
      <c r="CF465" s="406"/>
      <c r="CG465" s="406"/>
      <c r="CH465" s="406"/>
      <c r="CI465" s="406"/>
      <c r="CJ465" s="406"/>
      <c r="CK465" s="406"/>
      <c r="CL465" s="406"/>
      <c r="CM465" s="399"/>
    </row>
    <row r="466" spans="1:91" x14ac:dyDescent="0.25">
      <c r="A466" s="398"/>
      <c r="B466" s="399"/>
      <c r="C466" s="399"/>
      <c r="D466" s="398"/>
      <c r="E466" s="400"/>
      <c r="F466" s="401"/>
      <c r="G466" s="401"/>
      <c r="H466" s="401"/>
      <c r="I466" s="401"/>
      <c r="J466" s="398"/>
      <c r="K466" s="398"/>
      <c r="L466" s="398"/>
      <c r="Q466" s="398"/>
      <c r="R466" s="398"/>
      <c r="S466" s="398"/>
      <c r="T466" s="398"/>
      <c r="U466" s="398"/>
      <c r="V466" s="400"/>
      <c r="W466" s="400"/>
      <c r="X466" s="399"/>
      <c r="Y466" s="398"/>
      <c r="Z466" s="398"/>
      <c r="AA466" s="398"/>
      <c r="AB466" s="398"/>
      <c r="AC466" s="398"/>
      <c r="AD466" s="399"/>
      <c r="AE466" s="399"/>
      <c r="AF466" s="398"/>
      <c r="AG466" s="407"/>
      <c r="AH466" s="407"/>
      <c r="AI466" s="407"/>
      <c r="AJ466" s="407"/>
      <c r="AK466" s="407"/>
      <c r="AL466" s="398"/>
      <c r="AM466" s="400"/>
      <c r="AN466" s="399"/>
      <c r="AO466" s="399"/>
      <c r="AP466" s="398"/>
      <c r="AQ466" s="398"/>
      <c r="AR466" s="398"/>
      <c r="AS466" s="398"/>
      <c r="AT466" s="398"/>
      <c r="AU466" s="398"/>
      <c r="AV466" s="398"/>
      <c r="AW466" s="398"/>
      <c r="AX466" s="397"/>
      <c r="AY466" s="397"/>
      <c r="AZ466" s="399"/>
      <c r="BA466" s="398"/>
      <c r="BB466" s="398"/>
      <c r="BC466" s="398"/>
      <c r="BD466" s="398"/>
      <c r="BE466" s="398"/>
      <c r="BF466" s="398"/>
      <c r="BG466" s="399"/>
      <c r="BH466" s="399"/>
      <c r="BI466" s="398"/>
      <c r="BJ466" s="398"/>
      <c r="BK466" s="398"/>
      <c r="BL466" s="398"/>
      <c r="BM466" s="398"/>
      <c r="BN466" s="398"/>
      <c r="BO466" s="398"/>
      <c r="BP466" s="398"/>
      <c r="BQ466" s="398"/>
      <c r="BR466" s="398"/>
      <c r="BS466" s="399"/>
      <c r="BT466" s="402"/>
      <c r="BU466" s="399"/>
      <c r="BV466" s="403"/>
      <c r="BW466" s="404"/>
      <c r="BX466" s="398"/>
      <c r="BY466" s="398"/>
      <c r="BZ466" s="398"/>
      <c r="CA466" s="399"/>
      <c r="CB466" s="405"/>
      <c r="CC466" s="406"/>
      <c r="CD466" s="406"/>
      <c r="CE466" s="398"/>
      <c r="CF466" s="406"/>
      <c r="CG466" s="406"/>
      <c r="CH466" s="406"/>
      <c r="CI466" s="406"/>
      <c r="CJ466" s="406"/>
      <c r="CK466" s="406"/>
      <c r="CL466" s="406"/>
      <c r="CM466" s="399"/>
    </row>
    <row r="467" spans="1:91" x14ac:dyDescent="0.25">
      <c r="A467" s="398"/>
      <c r="B467" s="399"/>
      <c r="C467" s="399"/>
      <c r="D467" s="398"/>
      <c r="E467" s="400"/>
      <c r="F467" s="401"/>
      <c r="G467" s="401"/>
      <c r="H467" s="401"/>
      <c r="I467" s="401"/>
      <c r="J467" s="398"/>
      <c r="K467" s="398"/>
      <c r="L467" s="398"/>
      <c r="Q467" s="398"/>
      <c r="R467" s="398"/>
      <c r="S467" s="398"/>
      <c r="T467" s="398"/>
      <c r="U467" s="398"/>
      <c r="V467" s="400"/>
      <c r="W467" s="400"/>
      <c r="X467" s="399"/>
      <c r="Y467" s="398"/>
      <c r="Z467" s="398"/>
      <c r="AA467" s="398"/>
      <c r="AB467" s="398"/>
      <c r="AC467" s="398"/>
      <c r="AD467" s="399"/>
      <c r="AE467" s="399"/>
      <c r="AF467" s="398"/>
      <c r="AG467" s="407"/>
      <c r="AH467" s="407"/>
      <c r="AI467" s="407"/>
      <c r="AJ467" s="407"/>
      <c r="AK467" s="407"/>
      <c r="AL467" s="398"/>
      <c r="AM467" s="400"/>
      <c r="AN467" s="399"/>
      <c r="AO467" s="399"/>
      <c r="AP467" s="398"/>
      <c r="AQ467" s="398"/>
      <c r="AR467" s="398"/>
      <c r="AS467" s="398"/>
      <c r="AT467" s="398"/>
      <c r="AU467" s="398"/>
      <c r="AV467" s="398"/>
      <c r="AW467" s="398"/>
      <c r="AX467" s="397"/>
      <c r="AY467" s="397"/>
      <c r="AZ467" s="399"/>
      <c r="BA467" s="398"/>
      <c r="BB467" s="398"/>
      <c r="BC467" s="398"/>
      <c r="BD467" s="398"/>
      <c r="BE467" s="398"/>
      <c r="BF467" s="398"/>
      <c r="BG467" s="399"/>
      <c r="BH467" s="399"/>
      <c r="BI467" s="398"/>
      <c r="BJ467" s="398"/>
      <c r="BK467" s="398"/>
      <c r="BL467" s="398"/>
      <c r="BM467" s="398"/>
      <c r="BN467" s="398"/>
      <c r="BO467" s="398"/>
      <c r="BP467" s="398"/>
      <c r="BQ467" s="398"/>
      <c r="BR467" s="398"/>
      <c r="BS467" s="399"/>
      <c r="BT467" s="402"/>
      <c r="BU467" s="399"/>
      <c r="BV467" s="403"/>
      <c r="BW467" s="404"/>
      <c r="BX467" s="398"/>
      <c r="BY467" s="398"/>
      <c r="BZ467" s="398"/>
      <c r="CA467" s="399"/>
      <c r="CB467" s="405"/>
      <c r="CC467" s="406"/>
      <c r="CD467" s="406"/>
      <c r="CE467" s="398"/>
      <c r="CF467" s="406"/>
      <c r="CG467" s="406"/>
      <c r="CH467" s="406"/>
      <c r="CI467" s="406"/>
      <c r="CJ467" s="406"/>
      <c r="CK467" s="406"/>
      <c r="CL467" s="406"/>
      <c r="CM467" s="399"/>
    </row>
    <row r="468" spans="1:91" x14ac:dyDescent="0.25">
      <c r="A468" s="398"/>
      <c r="B468" s="399"/>
      <c r="C468" s="399"/>
      <c r="D468" s="398"/>
      <c r="E468" s="400"/>
      <c r="F468" s="401"/>
      <c r="G468" s="401"/>
      <c r="H468" s="401"/>
      <c r="I468" s="401"/>
      <c r="J468" s="398"/>
      <c r="K468" s="398"/>
      <c r="L468" s="398"/>
      <c r="Q468" s="398"/>
      <c r="R468" s="398"/>
      <c r="S468" s="398"/>
      <c r="T468" s="398"/>
      <c r="U468" s="398"/>
      <c r="V468" s="400"/>
      <c r="W468" s="400"/>
      <c r="X468" s="399"/>
      <c r="Y468" s="398"/>
      <c r="Z468" s="398"/>
      <c r="AA468" s="398"/>
      <c r="AB468" s="398"/>
      <c r="AC468" s="398"/>
      <c r="AD468" s="399"/>
      <c r="AE468" s="399"/>
      <c r="AF468" s="398"/>
      <c r="AG468" s="407"/>
      <c r="AH468" s="407"/>
      <c r="AI468" s="407"/>
      <c r="AJ468" s="407"/>
      <c r="AK468" s="407"/>
      <c r="AL468" s="398"/>
      <c r="AM468" s="400"/>
      <c r="AN468" s="399"/>
      <c r="AO468" s="399"/>
      <c r="AP468" s="398"/>
      <c r="AQ468" s="398"/>
      <c r="AR468" s="398"/>
      <c r="AS468" s="398"/>
      <c r="AT468" s="398"/>
      <c r="AU468" s="398"/>
      <c r="AV468" s="398"/>
      <c r="AW468" s="398"/>
      <c r="AX468" s="397"/>
      <c r="AY468" s="397"/>
      <c r="AZ468" s="399"/>
      <c r="BA468" s="398"/>
      <c r="BB468" s="398"/>
      <c r="BC468" s="398"/>
      <c r="BD468" s="398"/>
      <c r="BE468" s="398"/>
      <c r="BF468" s="398"/>
      <c r="BG468" s="399"/>
      <c r="BH468" s="399"/>
      <c r="BI468" s="398"/>
      <c r="BJ468" s="398"/>
      <c r="BK468" s="398"/>
      <c r="BL468" s="398"/>
      <c r="BM468" s="398"/>
      <c r="BN468" s="398"/>
      <c r="BO468" s="398"/>
      <c r="BP468" s="398"/>
      <c r="BQ468" s="398"/>
      <c r="BR468" s="398"/>
      <c r="BS468" s="399"/>
      <c r="BT468" s="402"/>
      <c r="BU468" s="399"/>
      <c r="BV468" s="403"/>
      <c r="BW468" s="404"/>
      <c r="BX468" s="398"/>
      <c r="BY468" s="398"/>
      <c r="BZ468" s="398"/>
      <c r="CA468" s="399"/>
      <c r="CB468" s="405"/>
      <c r="CC468" s="406"/>
      <c r="CD468" s="406"/>
      <c r="CE468" s="398"/>
      <c r="CF468" s="406"/>
      <c r="CG468" s="406"/>
      <c r="CH468" s="406"/>
      <c r="CI468" s="406"/>
      <c r="CJ468" s="406"/>
      <c r="CK468" s="406"/>
      <c r="CL468" s="406"/>
      <c r="CM468" s="399"/>
    </row>
    <row r="469" spans="1:91" x14ac:dyDescent="0.25">
      <c r="A469" s="398"/>
      <c r="B469" s="399"/>
      <c r="C469" s="399"/>
      <c r="D469" s="398"/>
      <c r="E469" s="400"/>
      <c r="F469" s="401"/>
      <c r="G469" s="401"/>
      <c r="H469" s="401"/>
      <c r="I469" s="401"/>
      <c r="J469" s="398"/>
      <c r="K469" s="398"/>
      <c r="L469" s="398"/>
      <c r="Q469" s="398"/>
      <c r="R469" s="398"/>
      <c r="S469" s="398"/>
      <c r="T469" s="398"/>
      <c r="U469" s="398"/>
      <c r="V469" s="400"/>
      <c r="W469" s="400"/>
      <c r="X469" s="399"/>
      <c r="Y469" s="398"/>
      <c r="Z469" s="398"/>
      <c r="AA469" s="398"/>
      <c r="AB469" s="398"/>
      <c r="AC469" s="398"/>
      <c r="AD469" s="399"/>
      <c r="AE469" s="399"/>
      <c r="AF469" s="398"/>
      <c r="AG469" s="407"/>
      <c r="AH469" s="407"/>
      <c r="AI469" s="407"/>
      <c r="AJ469" s="407"/>
      <c r="AK469" s="407"/>
      <c r="AL469" s="398"/>
      <c r="AM469" s="400"/>
      <c r="AN469" s="399"/>
      <c r="AO469" s="399"/>
      <c r="AP469" s="398"/>
      <c r="AQ469" s="398"/>
      <c r="AR469" s="398"/>
      <c r="AS469" s="398"/>
      <c r="AT469" s="398"/>
      <c r="AU469" s="398"/>
      <c r="AV469" s="398"/>
      <c r="AW469" s="398"/>
      <c r="AX469" s="397"/>
      <c r="AY469" s="397"/>
      <c r="AZ469" s="399"/>
      <c r="BA469" s="398"/>
      <c r="BB469" s="398"/>
      <c r="BC469" s="398"/>
      <c r="BD469" s="398"/>
      <c r="BE469" s="398"/>
      <c r="BF469" s="398"/>
      <c r="BG469" s="399"/>
      <c r="BH469" s="399"/>
      <c r="BI469" s="398"/>
      <c r="BJ469" s="398"/>
      <c r="BK469" s="398"/>
      <c r="BL469" s="398"/>
      <c r="BM469" s="398"/>
      <c r="BN469" s="398"/>
      <c r="BO469" s="398"/>
      <c r="BP469" s="398"/>
      <c r="BQ469" s="398"/>
      <c r="BR469" s="398"/>
      <c r="BS469" s="399"/>
      <c r="BT469" s="402"/>
      <c r="BU469" s="399"/>
      <c r="BV469" s="403"/>
      <c r="BW469" s="404"/>
      <c r="BX469" s="398"/>
      <c r="BY469" s="398"/>
      <c r="BZ469" s="398"/>
      <c r="CA469" s="399"/>
      <c r="CB469" s="405"/>
      <c r="CC469" s="406"/>
      <c r="CD469" s="406"/>
      <c r="CE469" s="398"/>
      <c r="CF469" s="406"/>
      <c r="CG469" s="406"/>
      <c r="CH469" s="406"/>
      <c r="CI469" s="406"/>
      <c r="CJ469" s="406"/>
      <c r="CK469" s="406"/>
      <c r="CL469" s="406"/>
      <c r="CM469" s="399"/>
    </row>
    <row r="470" spans="1:91" x14ac:dyDescent="0.25">
      <c r="A470" s="398"/>
      <c r="B470" s="399"/>
      <c r="C470" s="399"/>
      <c r="D470" s="398"/>
      <c r="E470" s="400"/>
      <c r="F470" s="401"/>
      <c r="G470" s="401"/>
      <c r="H470" s="401"/>
      <c r="I470" s="401"/>
      <c r="J470" s="398"/>
      <c r="K470" s="398"/>
      <c r="L470" s="398"/>
      <c r="Q470" s="398"/>
      <c r="R470" s="398"/>
      <c r="S470" s="398"/>
      <c r="T470" s="398"/>
      <c r="U470" s="398"/>
      <c r="V470" s="400"/>
      <c r="W470" s="400"/>
      <c r="X470" s="399"/>
      <c r="Y470" s="398"/>
      <c r="Z470" s="398"/>
      <c r="AA470" s="398"/>
      <c r="AB470" s="398"/>
      <c r="AC470" s="398"/>
      <c r="AD470" s="399"/>
      <c r="AE470" s="399"/>
      <c r="AF470" s="398"/>
      <c r="AG470" s="407"/>
      <c r="AH470" s="407"/>
      <c r="AI470" s="407"/>
      <c r="AJ470" s="407"/>
      <c r="AK470" s="407"/>
      <c r="AL470" s="398"/>
      <c r="AM470" s="400"/>
      <c r="AN470" s="399"/>
      <c r="AO470" s="399"/>
      <c r="AP470" s="398"/>
      <c r="AQ470" s="398"/>
      <c r="AR470" s="398"/>
      <c r="AS470" s="398"/>
      <c r="AT470" s="398"/>
      <c r="AU470" s="398"/>
      <c r="AV470" s="398"/>
      <c r="AW470" s="398"/>
      <c r="AX470" s="397"/>
      <c r="AY470" s="397"/>
      <c r="AZ470" s="399"/>
      <c r="BA470" s="398"/>
      <c r="BB470" s="398"/>
      <c r="BC470" s="398"/>
      <c r="BD470" s="398"/>
      <c r="BE470" s="398"/>
      <c r="BF470" s="398"/>
      <c r="BG470" s="399"/>
      <c r="BH470" s="399"/>
      <c r="BI470" s="398"/>
      <c r="BJ470" s="398"/>
      <c r="BK470" s="398"/>
      <c r="BL470" s="398"/>
      <c r="BM470" s="398"/>
      <c r="BN470" s="398"/>
      <c r="BO470" s="398"/>
      <c r="BP470" s="398"/>
      <c r="BQ470" s="398"/>
      <c r="BR470" s="398"/>
      <c r="BS470" s="399"/>
      <c r="BT470" s="402"/>
      <c r="BU470" s="399"/>
      <c r="BV470" s="403"/>
      <c r="BW470" s="404"/>
      <c r="BX470" s="398"/>
      <c r="BY470" s="398"/>
      <c r="BZ470" s="398"/>
      <c r="CA470" s="399"/>
      <c r="CB470" s="405"/>
      <c r="CC470" s="406"/>
      <c r="CD470" s="406"/>
      <c r="CE470" s="398"/>
      <c r="CF470" s="406"/>
      <c r="CG470" s="406"/>
      <c r="CH470" s="406"/>
      <c r="CI470" s="406"/>
      <c r="CJ470" s="406"/>
      <c r="CK470" s="406"/>
      <c r="CL470" s="406"/>
      <c r="CM470" s="399"/>
    </row>
    <row r="471" spans="1:91" x14ac:dyDescent="0.25">
      <c r="A471" s="398"/>
      <c r="B471" s="399"/>
      <c r="C471" s="399"/>
      <c r="D471" s="398"/>
      <c r="E471" s="400"/>
      <c r="F471" s="401"/>
      <c r="G471" s="401"/>
      <c r="H471" s="401"/>
      <c r="I471" s="401"/>
      <c r="J471" s="398"/>
      <c r="K471" s="398"/>
      <c r="L471" s="398"/>
      <c r="Q471" s="398"/>
      <c r="R471" s="398"/>
      <c r="S471" s="398"/>
      <c r="T471" s="398"/>
      <c r="U471" s="398"/>
      <c r="V471" s="400"/>
      <c r="W471" s="400"/>
      <c r="X471" s="399"/>
      <c r="Y471" s="398"/>
      <c r="Z471" s="398"/>
      <c r="AA471" s="398"/>
      <c r="AB471" s="398"/>
      <c r="AC471" s="398"/>
      <c r="AD471" s="399"/>
      <c r="AE471" s="399"/>
      <c r="AF471" s="398"/>
      <c r="AG471" s="407"/>
      <c r="AH471" s="407"/>
      <c r="AI471" s="407"/>
      <c r="AJ471" s="407"/>
      <c r="AK471" s="407"/>
      <c r="AL471" s="398"/>
      <c r="AM471" s="400"/>
      <c r="AN471" s="399"/>
      <c r="AO471" s="399"/>
      <c r="AP471" s="398"/>
      <c r="AQ471" s="398"/>
      <c r="AR471" s="398"/>
      <c r="AS471" s="398"/>
      <c r="AT471" s="398"/>
      <c r="AU471" s="398"/>
      <c r="AV471" s="398"/>
      <c r="AW471" s="398"/>
      <c r="AX471" s="397"/>
      <c r="AY471" s="397"/>
      <c r="AZ471" s="399"/>
      <c r="BA471" s="398"/>
      <c r="BB471" s="398"/>
      <c r="BC471" s="398"/>
      <c r="BD471" s="398"/>
      <c r="BE471" s="398"/>
      <c r="BF471" s="398"/>
      <c r="BG471" s="399"/>
      <c r="BH471" s="399"/>
      <c r="BI471" s="398"/>
      <c r="BJ471" s="398"/>
      <c r="BK471" s="398"/>
      <c r="BL471" s="398"/>
      <c r="BM471" s="398"/>
      <c r="BN471" s="398"/>
      <c r="BO471" s="398"/>
      <c r="BP471" s="398"/>
      <c r="BQ471" s="398"/>
      <c r="BR471" s="398"/>
      <c r="BS471" s="399"/>
      <c r="BT471" s="402"/>
      <c r="BU471" s="399"/>
      <c r="BV471" s="403"/>
      <c r="BW471" s="404"/>
      <c r="BX471" s="398"/>
      <c r="BY471" s="398"/>
      <c r="BZ471" s="398"/>
      <c r="CA471" s="399"/>
      <c r="CB471" s="405"/>
      <c r="CC471" s="406"/>
      <c r="CD471" s="406"/>
      <c r="CE471" s="398"/>
      <c r="CF471" s="406"/>
      <c r="CG471" s="406"/>
      <c r="CH471" s="406"/>
      <c r="CI471" s="406"/>
      <c r="CJ471" s="406"/>
      <c r="CK471" s="406"/>
      <c r="CL471" s="406"/>
      <c r="CM471" s="399"/>
    </row>
    <row r="472" spans="1:91" x14ac:dyDescent="0.25">
      <c r="A472" s="398"/>
      <c r="B472" s="399"/>
      <c r="C472" s="399"/>
      <c r="D472" s="398"/>
      <c r="E472" s="400"/>
      <c r="F472" s="401"/>
      <c r="G472" s="401"/>
      <c r="H472" s="401"/>
      <c r="I472" s="401"/>
      <c r="J472" s="398"/>
      <c r="K472" s="398"/>
      <c r="L472" s="398"/>
      <c r="Q472" s="398"/>
      <c r="R472" s="398"/>
      <c r="S472" s="398"/>
      <c r="T472" s="398"/>
      <c r="U472" s="398"/>
      <c r="V472" s="400"/>
      <c r="W472" s="400"/>
      <c r="X472" s="399"/>
      <c r="Y472" s="398"/>
      <c r="Z472" s="398"/>
      <c r="AA472" s="398"/>
      <c r="AB472" s="398"/>
      <c r="AC472" s="398"/>
      <c r="AD472" s="399"/>
      <c r="AE472" s="399"/>
      <c r="AF472" s="398"/>
      <c r="AG472" s="407"/>
      <c r="AH472" s="407"/>
      <c r="AI472" s="407"/>
      <c r="AJ472" s="407"/>
      <c r="AK472" s="407"/>
      <c r="AL472" s="398"/>
      <c r="AM472" s="400"/>
      <c r="AN472" s="399"/>
      <c r="AO472" s="399"/>
      <c r="AP472" s="398"/>
      <c r="AQ472" s="398"/>
      <c r="AR472" s="398"/>
      <c r="AS472" s="398"/>
      <c r="AT472" s="398"/>
      <c r="AU472" s="398"/>
      <c r="AV472" s="398"/>
      <c r="AW472" s="398"/>
      <c r="AX472" s="397"/>
      <c r="AY472" s="397"/>
      <c r="AZ472" s="399"/>
      <c r="BA472" s="398"/>
      <c r="BB472" s="398"/>
      <c r="BC472" s="398"/>
      <c r="BD472" s="398"/>
      <c r="BE472" s="398"/>
      <c r="BF472" s="398"/>
      <c r="BG472" s="399"/>
      <c r="BH472" s="399"/>
      <c r="BI472" s="398"/>
      <c r="BJ472" s="398"/>
      <c r="BK472" s="398"/>
      <c r="BL472" s="398"/>
      <c r="BM472" s="398"/>
      <c r="BN472" s="398"/>
      <c r="BO472" s="398"/>
      <c r="BP472" s="398"/>
      <c r="BQ472" s="398"/>
      <c r="BR472" s="398"/>
      <c r="BS472" s="399"/>
      <c r="BT472" s="402"/>
      <c r="BU472" s="399"/>
      <c r="BV472" s="403"/>
      <c r="BW472" s="404"/>
      <c r="BX472" s="398"/>
      <c r="BY472" s="398"/>
      <c r="BZ472" s="398"/>
      <c r="CA472" s="399"/>
      <c r="CB472" s="405"/>
      <c r="CC472" s="406"/>
      <c r="CD472" s="406"/>
      <c r="CE472" s="398"/>
      <c r="CF472" s="406"/>
      <c r="CG472" s="406"/>
      <c r="CH472" s="406"/>
      <c r="CI472" s="406"/>
      <c r="CJ472" s="406"/>
      <c r="CK472" s="406"/>
      <c r="CL472" s="406"/>
      <c r="CM472" s="399"/>
    </row>
    <row r="473" spans="1:91" x14ac:dyDescent="0.25">
      <c r="A473" s="398"/>
      <c r="B473" s="399"/>
      <c r="C473" s="399"/>
      <c r="D473" s="398"/>
      <c r="E473" s="400"/>
      <c r="F473" s="401"/>
      <c r="G473" s="401"/>
      <c r="H473" s="401"/>
      <c r="I473" s="401"/>
      <c r="J473" s="398"/>
      <c r="K473" s="398"/>
      <c r="L473" s="398"/>
      <c r="Q473" s="398"/>
      <c r="R473" s="398"/>
      <c r="S473" s="398"/>
      <c r="T473" s="398"/>
      <c r="U473" s="398"/>
      <c r="V473" s="400"/>
      <c r="W473" s="400"/>
      <c r="X473" s="399"/>
      <c r="Y473" s="398"/>
      <c r="Z473" s="398"/>
      <c r="AA473" s="398"/>
      <c r="AB473" s="398"/>
      <c r="AC473" s="398"/>
      <c r="AD473" s="399"/>
      <c r="AE473" s="399"/>
      <c r="AF473" s="398"/>
      <c r="AG473" s="407"/>
      <c r="AH473" s="407"/>
      <c r="AI473" s="407"/>
      <c r="AJ473" s="407"/>
      <c r="AK473" s="407"/>
      <c r="AL473" s="398"/>
      <c r="AM473" s="400"/>
      <c r="AN473" s="399"/>
      <c r="AO473" s="399"/>
      <c r="AP473" s="398"/>
      <c r="AQ473" s="398"/>
      <c r="AR473" s="398"/>
      <c r="AS473" s="398"/>
      <c r="AT473" s="398"/>
      <c r="AU473" s="398"/>
      <c r="AV473" s="398"/>
      <c r="AW473" s="398"/>
      <c r="AX473" s="397"/>
      <c r="AY473" s="397"/>
      <c r="AZ473" s="399"/>
      <c r="BA473" s="398"/>
      <c r="BB473" s="398"/>
      <c r="BC473" s="398"/>
      <c r="BD473" s="398"/>
      <c r="BE473" s="398"/>
      <c r="BF473" s="398"/>
      <c r="BG473" s="399"/>
      <c r="BH473" s="399"/>
      <c r="BI473" s="398"/>
      <c r="BJ473" s="398"/>
      <c r="BK473" s="398"/>
      <c r="BL473" s="398"/>
      <c r="BM473" s="398"/>
      <c r="BN473" s="398"/>
      <c r="BO473" s="398"/>
      <c r="BP473" s="398"/>
      <c r="BQ473" s="398"/>
      <c r="BR473" s="398"/>
      <c r="BS473" s="399"/>
      <c r="BT473" s="402"/>
      <c r="BU473" s="399"/>
      <c r="BV473" s="403"/>
      <c r="BW473" s="404"/>
      <c r="BX473" s="398"/>
      <c r="BY473" s="398"/>
      <c r="BZ473" s="398"/>
      <c r="CA473" s="399"/>
      <c r="CB473" s="405"/>
      <c r="CC473" s="406"/>
      <c r="CD473" s="406"/>
      <c r="CE473" s="398"/>
      <c r="CF473" s="406"/>
      <c r="CG473" s="406"/>
      <c r="CH473" s="406"/>
      <c r="CI473" s="406"/>
      <c r="CJ473" s="406"/>
      <c r="CK473" s="406"/>
      <c r="CL473" s="406"/>
      <c r="CM473" s="399"/>
    </row>
    <row r="474" spans="1:91" x14ac:dyDescent="0.25">
      <c r="A474" s="398"/>
      <c r="B474" s="399"/>
      <c r="C474" s="399"/>
      <c r="D474" s="398"/>
      <c r="E474" s="400"/>
      <c r="F474" s="401"/>
      <c r="G474" s="401"/>
      <c r="H474" s="401"/>
      <c r="I474" s="401"/>
      <c r="J474" s="398"/>
      <c r="K474" s="398"/>
      <c r="L474" s="398"/>
      <c r="Q474" s="398"/>
      <c r="R474" s="398"/>
      <c r="S474" s="398"/>
      <c r="T474" s="398"/>
      <c r="U474" s="398"/>
      <c r="V474" s="400"/>
      <c r="W474" s="400"/>
      <c r="X474" s="399"/>
      <c r="Y474" s="398"/>
      <c r="Z474" s="398"/>
      <c r="AA474" s="398"/>
      <c r="AB474" s="398"/>
      <c r="AC474" s="398"/>
      <c r="AD474" s="399"/>
      <c r="AE474" s="399"/>
      <c r="AF474" s="398"/>
      <c r="AG474" s="407"/>
      <c r="AH474" s="407"/>
      <c r="AI474" s="407"/>
      <c r="AJ474" s="407"/>
      <c r="AK474" s="407"/>
      <c r="AL474" s="398"/>
      <c r="AM474" s="400"/>
      <c r="AN474" s="399"/>
      <c r="AO474" s="399"/>
      <c r="AP474" s="398"/>
      <c r="AQ474" s="398"/>
      <c r="AR474" s="398"/>
      <c r="AS474" s="398"/>
      <c r="AT474" s="398"/>
      <c r="AU474" s="398"/>
      <c r="AV474" s="398"/>
      <c r="AW474" s="398"/>
      <c r="AX474" s="397"/>
      <c r="AY474" s="397"/>
      <c r="AZ474" s="399"/>
      <c r="BA474" s="398"/>
      <c r="BB474" s="398"/>
      <c r="BC474" s="398"/>
      <c r="BD474" s="398"/>
      <c r="BE474" s="398"/>
      <c r="BF474" s="398"/>
      <c r="BG474" s="399"/>
      <c r="BH474" s="399"/>
      <c r="BI474" s="398"/>
      <c r="BJ474" s="398"/>
      <c r="BK474" s="398"/>
      <c r="BL474" s="398"/>
      <c r="BM474" s="398"/>
      <c r="BN474" s="398"/>
      <c r="BO474" s="398"/>
      <c r="BP474" s="398"/>
      <c r="BQ474" s="398"/>
      <c r="BR474" s="398"/>
      <c r="BS474" s="399"/>
      <c r="BT474" s="402"/>
      <c r="BU474" s="399"/>
      <c r="BV474" s="403"/>
      <c r="BW474" s="404"/>
      <c r="BX474" s="398"/>
      <c r="BY474" s="398"/>
      <c r="BZ474" s="398"/>
      <c r="CA474" s="399"/>
      <c r="CB474" s="405"/>
      <c r="CC474" s="406"/>
      <c r="CD474" s="406"/>
      <c r="CE474" s="398"/>
      <c r="CF474" s="406"/>
      <c r="CG474" s="406"/>
      <c r="CH474" s="406"/>
      <c r="CI474" s="406"/>
      <c r="CJ474" s="406"/>
      <c r="CK474" s="406"/>
      <c r="CL474" s="406"/>
      <c r="CM474" s="399"/>
    </row>
    <row r="475" spans="1:91" x14ac:dyDescent="0.25">
      <c r="A475" s="398"/>
      <c r="B475" s="399"/>
      <c r="C475" s="399"/>
      <c r="D475" s="398"/>
      <c r="E475" s="400"/>
      <c r="F475" s="401"/>
      <c r="G475" s="401"/>
      <c r="H475" s="401"/>
      <c r="I475" s="401"/>
      <c r="J475" s="398"/>
      <c r="K475" s="398"/>
      <c r="L475" s="398"/>
      <c r="Q475" s="398"/>
      <c r="R475" s="398"/>
      <c r="S475" s="398"/>
      <c r="T475" s="398"/>
      <c r="U475" s="398"/>
      <c r="V475" s="400"/>
      <c r="W475" s="400"/>
      <c r="X475" s="399"/>
      <c r="Y475" s="398"/>
      <c r="Z475" s="398"/>
      <c r="AA475" s="398"/>
      <c r="AB475" s="398"/>
      <c r="AC475" s="398"/>
      <c r="AD475" s="399"/>
      <c r="AE475" s="399"/>
      <c r="AF475" s="398"/>
      <c r="AG475" s="407"/>
      <c r="AH475" s="407"/>
      <c r="AI475" s="407"/>
      <c r="AJ475" s="407"/>
      <c r="AK475" s="407"/>
      <c r="AL475" s="398"/>
      <c r="AM475" s="400"/>
      <c r="AN475" s="399"/>
      <c r="AO475" s="399"/>
      <c r="AP475" s="398"/>
      <c r="AQ475" s="398"/>
      <c r="AR475" s="398"/>
      <c r="AS475" s="398"/>
      <c r="AT475" s="398"/>
      <c r="AU475" s="398"/>
      <c r="AV475" s="398"/>
      <c r="AW475" s="398"/>
      <c r="AX475" s="397"/>
      <c r="AY475" s="397"/>
      <c r="AZ475" s="399"/>
      <c r="BA475" s="398"/>
      <c r="BB475" s="398"/>
      <c r="BC475" s="398"/>
      <c r="BD475" s="398"/>
      <c r="BE475" s="398"/>
      <c r="BF475" s="398"/>
      <c r="BG475" s="399"/>
      <c r="BH475" s="399"/>
      <c r="BI475" s="398"/>
      <c r="BJ475" s="398"/>
      <c r="BK475" s="398"/>
      <c r="BL475" s="398"/>
      <c r="BM475" s="398"/>
      <c r="BN475" s="398"/>
      <c r="BO475" s="398"/>
      <c r="BP475" s="398"/>
      <c r="BQ475" s="398"/>
      <c r="BR475" s="398"/>
      <c r="BS475" s="399"/>
      <c r="BT475" s="402"/>
      <c r="BU475" s="399"/>
      <c r="BV475" s="403"/>
      <c r="BW475" s="404"/>
      <c r="BX475" s="398"/>
      <c r="BY475" s="398"/>
      <c r="BZ475" s="398"/>
      <c r="CA475" s="399"/>
      <c r="CB475" s="405"/>
      <c r="CC475" s="406"/>
      <c r="CD475" s="406"/>
      <c r="CE475" s="398"/>
      <c r="CF475" s="406"/>
      <c r="CG475" s="406"/>
      <c r="CH475" s="406"/>
      <c r="CI475" s="406"/>
      <c r="CJ475" s="406"/>
      <c r="CK475" s="406"/>
      <c r="CL475" s="406"/>
      <c r="CM475" s="399"/>
    </row>
    <row r="476" spans="1:91" x14ac:dyDescent="0.25">
      <c r="A476" s="398"/>
      <c r="B476" s="399"/>
      <c r="C476" s="399"/>
      <c r="D476" s="398"/>
      <c r="E476" s="400"/>
      <c r="F476" s="401"/>
      <c r="G476" s="401"/>
      <c r="H476" s="401"/>
      <c r="I476" s="401"/>
      <c r="J476" s="398"/>
      <c r="K476" s="398"/>
      <c r="L476" s="398"/>
      <c r="Q476" s="398"/>
      <c r="R476" s="398"/>
      <c r="S476" s="398"/>
      <c r="T476" s="398"/>
      <c r="U476" s="398"/>
      <c r="V476" s="400"/>
      <c r="W476" s="400"/>
      <c r="X476" s="399"/>
      <c r="Y476" s="398"/>
      <c r="Z476" s="398"/>
      <c r="AA476" s="398"/>
      <c r="AB476" s="398"/>
      <c r="AC476" s="398"/>
      <c r="AD476" s="399"/>
      <c r="AE476" s="399"/>
      <c r="AF476" s="398"/>
      <c r="AG476" s="407"/>
      <c r="AH476" s="407"/>
      <c r="AI476" s="407"/>
      <c r="AJ476" s="407"/>
      <c r="AK476" s="407"/>
      <c r="AL476" s="398"/>
      <c r="AM476" s="400"/>
      <c r="AN476" s="399"/>
      <c r="AO476" s="399"/>
      <c r="AP476" s="398"/>
      <c r="AQ476" s="398"/>
      <c r="AR476" s="398"/>
      <c r="AS476" s="398"/>
      <c r="AT476" s="398"/>
      <c r="AU476" s="398"/>
      <c r="AV476" s="398"/>
      <c r="AW476" s="398"/>
      <c r="AX476" s="397"/>
      <c r="AY476" s="397"/>
      <c r="AZ476" s="399"/>
      <c r="BA476" s="398"/>
      <c r="BB476" s="398"/>
      <c r="BC476" s="398"/>
      <c r="BD476" s="398"/>
      <c r="BE476" s="398"/>
      <c r="BF476" s="398"/>
      <c r="BG476" s="399"/>
      <c r="BH476" s="399"/>
      <c r="BI476" s="398"/>
      <c r="BJ476" s="398"/>
      <c r="BK476" s="398"/>
      <c r="BL476" s="398"/>
      <c r="BM476" s="398"/>
      <c r="BN476" s="398"/>
      <c r="BO476" s="398"/>
      <c r="BP476" s="398"/>
      <c r="BQ476" s="398"/>
      <c r="BR476" s="398"/>
      <c r="BS476" s="399"/>
      <c r="BT476" s="402"/>
      <c r="BU476" s="399"/>
      <c r="BV476" s="403"/>
      <c r="BW476" s="404"/>
      <c r="BX476" s="398"/>
      <c r="BY476" s="398"/>
      <c r="BZ476" s="398"/>
      <c r="CA476" s="399"/>
      <c r="CB476" s="405"/>
      <c r="CC476" s="406"/>
      <c r="CD476" s="406"/>
      <c r="CE476" s="398"/>
      <c r="CF476" s="406"/>
      <c r="CG476" s="406"/>
      <c r="CH476" s="406"/>
      <c r="CI476" s="406"/>
      <c r="CJ476" s="406"/>
      <c r="CK476" s="406"/>
      <c r="CL476" s="406"/>
      <c r="CM476" s="399"/>
    </row>
    <row r="477" spans="1:91" x14ac:dyDescent="0.25">
      <c r="A477" s="398"/>
      <c r="B477" s="399"/>
      <c r="C477" s="399"/>
      <c r="D477" s="398"/>
      <c r="E477" s="400"/>
      <c r="F477" s="401"/>
      <c r="G477" s="401"/>
      <c r="H477" s="401"/>
      <c r="I477" s="401"/>
      <c r="J477" s="398"/>
      <c r="K477" s="398"/>
      <c r="L477" s="398"/>
      <c r="Q477" s="398"/>
      <c r="R477" s="398"/>
      <c r="S477" s="398"/>
      <c r="T477" s="398"/>
      <c r="U477" s="398"/>
      <c r="V477" s="400"/>
      <c r="W477" s="400"/>
      <c r="X477" s="399"/>
      <c r="Y477" s="398"/>
      <c r="Z477" s="398"/>
      <c r="AA477" s="398"/>
      <c r="AB477" s="398"/>
      <c r="AC477" s="398"/>
      <c r="AD477" s="399"/>
      <c r="AE477" s="399"/>
      <c r="AF477" s="398"/>
      <c r="AG477" s="407"/>
      <c r="AH477" s="407"/>
      <c r="AI477" s="407"/>
      <c r="AJ477" s="407"/>
      <c r="AK477" s="407"/>
      <c r="AL477" s="398"/>
      <c r="AM477" s="400"/>
      <c r="AN477" s="399"/>
      <c r="AO477" s="399"/>
      <c r="AP477" s="398"/>
      <c r="AQ477" s="398"/>
      <c r="AR477" s="398"/>
      <c r="AS477" s="398"/>
      <c r="AT477" s="398"/>
      <c r="AU477" s="398"/>
      <c r="AV477" s="398"/>
      <c r="AW477" s="398"/>
      <c r="AX477" s="397"/>
      <c r="AY477" s="397"/>
      <c r="AZ477" s="399"/>
      <c r="BA477" s="398"/>
      <c r="BB477" s="398"/>
      <c r="BC477" s="398"/>
      <c r="BD477" s="398"/>
      <c r="BE477" s="398"/>
      <c r="BF477" s="398"/>
      <c r="BG477" s="399"/>
      <c r="BH477" s="399"/>
      <c r="BI477" s="398"/>
      <c r="BJ477" s="398"/>
      <c r="BK477" s="398"/>
      <c r="BL477" s="398"/>
      <c r="BM477" s="398"/>
      <c r="BN477" s="398"/>
      <c r="BO477" s="398"/>
      <c r="BP477" s="398"/>
      <c r="BQ477" s="398"/>
      <c r="BR477" s="398"/>
      <c r="BS477" s="399"/>
      <c r="BT477" s="402"/>
      <c r="BU477" s="399"/>
      <c r="BV477" s="403"/>
      <c r="BW477" s="404"/>
      <c r="BX477" s="398"/>
      <c r="BY477" s="398"/>
      <c r="BZ477" s="398"/>
      <c r="CA477" s="399"/>
      <c r="CB477" s="405"/>
      <c r="CC477" s="406"/>
      <c r="CD477" s="406"/>
      <c r="CE477" s="398"/>
      <c r="CF477" s="406"/>
      <c r="CG477" s="406"/>
      <c r="CH477" s="406"/>
      <c r="CI477" s="406"/>
      <c r="CJ477" s="406"/>
      <c r="CK477" s="406"/>
      <c r="CL477" s="406"/>
      <c r="CM477" s="399"/>
    </row>
    <row r="478" spans="1:91" x14ac:dyDescent="0.25">
      <c r="A478" s="398"/>
      <c r="B478" s="399"/>
      <c r="C478" s="399"/>
      <c r="D478" s="398"/>
      <c r="E478" s="400"/>
      <c r="F478" s="401"/>
      <c r="G478" s="401"/>
      <c r="H478" s="401"/>
      <c r="I478" s="401"/>
      <c r="J478" s="398"/>
      <c r="K478" s="398"/>
      <c r="L478" s="398"/>
      <c r="Q478" s="398"/>
      <c r="R478" s="398"/>
      <c r="S478" s="398"/>
      <c r="T478" s="398"/>
      <c r="U478" s="398"/>
      <c r="V478" s="400"/>
      <c r="W478" s="400"/>
      <c r="X478" s="399"/>
      <c r="Y478" s="398"/>
      <c r="Z478" s="398"/>
      <c r="AA478" s="398"/>
      <c r="AB478" s="398"/>
      <c r="AC478" s="398"/>
      <c r="AD478" s="399"/>
      <c r="AE478" s="399"/>
      <c r="AF478" s="398"/>
      <c r="AG478" s="407"/>
      <c r="AH478" s="407"/>
      <c r="AI478" s="407"/>
      <c r="AJ478" s="407"/>
      <c r="AK478" s="407"/>
      <c r="AL478" s="398"/>
      <c r="AM478" s="400"/>
      <c r="AN478" s="399"/>
      <c r="AO478" s="399"/>
      <c r="AP478" s="398"/>
      <c r="AQ478" s="398"/>
      <c r="AR478" s="398"/>
      <c r="AS478" s="398"/>
      <c r="AT478" s="398"/>
      <c r="AU478" s="398"/>
      <c r="AV478" s="398"/>
      <c r="AW478" s="398"/>
      <c r="AX478" s="397"/>
      <c r="AY478" s="397"/>
      <c r="AZ478" s="399"/>
      <c r="BA478" s="398"/>
      <c r="BB478" s="398"/>
      <c r="BC478" s="398"/>
      <c r="BD478" s="398"/>
      <c r="BE478" s="398"/>
      <c r="BF478" s="398"/>
      <c r="BG478" s="399"/>
      <c r="BH478" s="399"/>
      <c r="BI478" s="398"/>
      <c r="BJ478" s="398"/>
      <c r="BK478" s="398"/>
      <c r="BL478" s="398"/>
      <c r="BM478" s="398"/>
      <c r="BN478" s="398"/>
      <c r="BO478" s="398"/>
      <c r="BP478" s="398"/>
      <c r="BQ478" s="398"/>
      <c r="BR478" s="398"/>
      <c r="BS478" s="399"/>
      <c r="BT478" s="402"/>
      <c r="BU478" s="399"/>
      <c r="BV478" s="403"/>
      <c r="BW478" s="404"/>
      <c r="BX478" s="398"/>
      <c r="BY478" s="398"/>
      <c r="BZ478" s="398"/>
      <c r="CA478" s="399"/>
      <c r="CB478" s="405"/>
      <c r="CC478" s="406"/>
      <c r="CD478" s="406"/>
      <c r="CE478" s="398"/>
      <c r="CF478" s="406"/>
      <c r="CG478" s="406"/>
      <c r="CH478" s="406"/>
      <c r="CI478" s="406"/>
      <c r="CJ478" s="406"/>
      <c r="CK478" s="406"/>
      <c r="CL478" s="406"/>
      <c r="CM478" s="399"/>
    </row>
    <row r="479" spans="1:91" x14ac:dyDescent="0.25">
      <c r="A479" s="398"/>
      <c r="B479" s="399"/>
      <c r="C479" s="399"/>
      <c r="D479" s="398"/>
      <c r="E479" s="400"/>
      <c r="F479" s="401"/>
      <c r="G479" s="401"/>
      <c r="H479" s="401"/>
      <c r="I479" s="401"/>
      <c r="J479" s="398"/>
      <c r="K479" s="398"/>
      <c r="L479" s="398"/>
      <c r="Q479" s="398"/>
      <c r="R479" s="398"/>
      <c r="S479" s="398"/>
      <c r="T479" s="398"/>
      <c r="U479" s="398"/>
      <c r="V479" s="400"/>
      <c r="W479" s="400"/>
      <c r="X479" s="399"/>
      <c r="Y479" s="398"/>
      <c r="Z479" s="398"/>
      <c r="AA479" s="398"/>
      <c r="AB479" s="398"/>
      <c r="AC479" s="398"/>
      <c r="AD479" s="399"/>
      <c r="AE479" s="399"/>
      <c r="AF479" s="398"/>
      <c r="AG479" s="407"/>
      <c r="AH479" s="407"/>
      <c r="AI479" s="407"/>
      <c r="AJ479" s="407"/>
      <c r="AK479" s="407"/>
      <c r="AL479" s="398"/>
      <c r="AM479" s="400"/>
      <c r="AN479" s="399"/>
      <c r="AO479" s="399"/>
      <c r="AP479" s="398"/>
      <c r="AQ479" s="398"/>
      <c r="AR479" s="398"/>
      <c r="AS479" s="398"/>
      <c r="AT479" s="398"/>
      <c r="AU479" s="398"/>
      <c r="AV479" s="398"/>
      <c r="AW479" s="398"/>
      <c r="AX479" s="397"/>
      <c r="AY479" s="397"/>
      <c r="AZ479" s="399"/>
      <c r="BA479" s="398"/>
      <c r="BB479" s="398"/>
      <c r="BC479" s="398"/>
      <c r="BD479" s="398"/>
      <c r="BE479" s="398"/>
      <c r="BF479" s="398"/>
      <c r="BG479" s="399"/>
      <c r="BH479" s="399"/>
      <c r="BI479" s="398"/>
      <c r="BJ479" s="398"/>
      <c r="BK479" s="398"/>
      <c r="BL479" s="398"/>
      <c r="BM479" s="398"/>
      <c r="BN479" s="398"/>
      <c r="BO479" s="398"/>
      <c r="BP479" s="398"/>
      <c r="BQ479" s="398"/>
      <c r="BR479" s="398"/>
      <c r="BS479" s="399"/>
      <c r="BT479" s="402"/>
      <c r="BU479" s="399"/>
      <c r="BV479" s="403"/>
      <c r="BW479" s="404"/>
      <c r="BX479" s="398"/>
      <c r="BY479" s="398"/>
      <c r="BZ479" s="398"/>
      <c r="CA479" s="399"/>
      <c r="CB479" s="405"/>
      <c r="CC479" s="406"/>
      <c r="CD479" s="406"/>
      <c r="CE479" s="398"/>
      <c r="CF479" s="406"/>
      <c r="CG479" s="406"/>
      <c r="CH479" s="406"/>
      <c r="CI479" s="406"/>
      <c r="CJ479" s="406"/>
      <c r="CK479" s="406"/>
      <c r="CL479" s="406"/>
      <c r="CM479" s="399"/>
    </row>
    <row r="480" spans="1:91" x14ac:dyDescent="0.25">
      <c r="A480" s="398"/>
      <c r="B480" s="399"/>
      <c r="C480" s="399"/>
      <c r="D480" s="398"/>
      <c r="E480" s="400"/>
      <c r="F480" s="401"/>
      <c r="G480" s="401"/>
      <c r="H480" s="401"/>
      <c r="I480" s="401"/>
      <c r="J480" s="398"/>
      <c r="K480" s="398"/>
      <c r="L480" s="398"/>
      <c r="Q480" s="398"/>
      <c r="R480" s="398"/>
      <c r="S480" s="398"/>
      <c r="T480" s="398"/>
      <c r="U480" s="398"/>
      <c r="V480" s="400"/>
      <c r="W480" s="400"/>
      <c r="X480" s="399"/>
      <c r="Y480" s="398"/>
      <c r="Z480" s="398"/>
      <c r="AA480" s="398"/>
      <c r="AB480" s="398"/>
      <c r="AC480" s="398"/>
      <c r="AD480" s="399"/>
      <c r="AE480" s="399"/>
      <c r="AF480" s="398"/>
      <c r="AG480" s="407"/>
      <c r="AH480" s="407"/>
      <c r="AI480" s="407"/>
      <c r="AJ480" s="407"/>
      <c r="AK480" s="407"/>
      <c r="AL480" s="398"/>
      <c r="AM480" s="400"/>
      <c r="AN480" s="399"/>
      <c r="AO480" s="399"/>
      <c r="AP480" s="398"/>
      <c r="AQ480" s="398"/>
      <c r="AR480" s="398"/>
      <c r="AS480" s="398"/>
      <c r="AT480" s="398"/>
      <c r="AU480" s="398"/>
      <c r="AV480" s="398"/>
      <c r="AW480" s="398"/>
      <c r="AX480" s="397"/>
      <c r="AY480" s="397"/>
      <c r="AZ480" s="399"/>
      <c r="BA480" s="398"/>
      <c r="BB480" s="398"/>
      <c r="BC480" s="398"/>
      <c r="BD480" s="398"/>
      <c r="BE480" s="398"/>
      <c r="BF480" s="398"/>
      <c r="BG480" s="399"/>
      <c r="BH480" s="399"/>
      <c r="BI480" s="398"/>
      <c r="BJ480" s="398"/>
      <c r="BK480" s="398"/>
      <c r="BL480" s="398"/>
      <c r="BM480" s="398"/>
      <c r="BN480" s="398"/>
      <c r="BO480" s="398"/>
      <c r="BP480" s="398"/>
      <c r="BQ480" s="398"/>
      <c r="BR480" s="398"/>
      <c r="BS480" s="399"/>
      <c r="BT480" s="402"/>
      <c r="BU480" s="399"/>
      <c r="BV480" s="403"/>
      <c r="BW480" s="404"/>
      <c r="BX480" s="398"/>
      <c r="BY480" s="398"/>
      <c r="BZ480" s="398"/>
      <c r="CA480" s="399"/>
      <c r="CB480" s="405"/>
      <c r="CC480" s="406"/>
      <c r="CD480" s="406"/>
      <c r="CE480" s="398"/>
      <c r="CF480" s="406"/>
      <c r="CG480" s="406"/>
      <c r="CH480" s="406"/>
      <c r="CI480" s="406"/>
      <c r="CJ480" s="406"/>
      <c r="CK480" s="406"/>
      <c r="CL480" s="406"/>
      <c r="CM480" s="399"/>
    </row>
    <row r="481" spans="1:91" x14ac:dyDescent="0.25">
      <c r="A481" s="398"/>
      <c r="B481" s="399"/>
      <c r="C481" s="399"/>
      <c r="D481" s="398"/>
      <c r="E481" s="400"/>
      <c r="F481" s="401"/>
      <c r="G481" s="401"/>
      <c r="H481" s="401"/>
      <c r="I481" s="401"/>
      <c r="J481" s="398"/>
      <c r="K481" s="398"/>
      <c r="L481" s="398"/>
      <c r="Q481" s="398"/>
      <c r="R481" s="398"/>
      <c r="S481" s="398"/>
      <c r="T481" s="398"/>
      <c r="U481" s="398"/>
      <c r="V481" s="400"/>
      <c r="W481" s="400"/>
      <c r="X481" s="399"/>
      <c r="Y481" s="398"/>
      <c r="Z481" s="398"/>
      <c r="AA481" s="398"/>
      <c r="AB481" s="398"/>
      <c r="AC481" s="398"/>
      <c r="AD481" s="399"/>
      <c r="AE481" s="399"/>
      <c r="AF481" s="398"/>
      <c r="AG481" s="407"/>
      <c r="AH481" s="407"/>
      <c r="AI481" s="407"/>
      <c r="AJ481" s="407"/>
      <c r="AK481" s="407"/>
      <c r="AL481" s="398"/>
      <c r="AM481" s="400"/>
      <c r="AN481" s="399"/>
      <c r="AO481" s="399"/>
      <c r="AP481" s="398"/>
      <c r="AQ481" s="398"/>
      <c r="AR481" s="398"/>
      <c r="AS481" s="398"/>
      <c r="AT481" s="398"/>
      <c r="AU481" s="398"/>
      <c r="AV481" s="398"/>
      <c r="AW481" s="398"/>
      <c r="AX481" s="397"/>
      <c r="AY481" s="397"/>
      <c r="AZ481" s="399"/>
      <c r="BA481" s="398"/>
      <c r="BB481" s="398"/>
      <c r="BC481" s="398"/>
      <c r="BD481" s="398"/>
      <c r="BE481" s="398"/>
      <c r="BF481" s="398"/>
      <c r="BG481" s="399"/>
      <c r="BH481" s="399"/>
      <c r="BI481" s="398"/>
      <c r="BJ481" s="398"/>
      <c r="BK481" s="398"/>
      <c r="BL481" s="398"/>
      <c r="BM481" s="398"/>
      <c r="BN481" s="398"/>
      <c r="BO481" s="398"/>
      <c r="BP481" s="398"/>
      <c r="BQ481" s="398"/>
      <c r="BR481" s="398"/>
      <c r="BS481" s="399"/>
      <c r="BT481" s="402"/>
      <c r="BU481" s="399"/>
      <c r="BV481" s="403"/>
      <c r="BW481" s="404"/>
      <c r="BX481" s="398"/>
      <c r="BY481" s="398"/>
      <c r="BZ481" s="398"/>
      <c r="CA481" s="399"/>
      <c r="CB481" s="405"/>
      <c r="CC481" s="406"/>
      <c r="CD481" s="406"/>
      <c r="CE481" s="398"/>
      <c r="CF481" s="406"/>
      <c r="CG481" s="406"/>
      <c r="CH481" s="406"/>
      <c r="CI481" s="406"/>
      <c r="CJ481" s="406"/>
      <c r="CK481" s="406"/>
      <c r="CL481" s="406"/>
      <c r="CM481" s="399"/>
    </row>
    <row r="482" spans="1:91" x14ac:dyDescent="0.25">
      <c r="A482" s="398"/>
      <c r="B482" s="399"/>
      <c r="C482" s="399"/>
      <c r="D482" s="398"/>
      <c r="E482" s="400"/>
      <c r="F482" s="401"/>
      <c r="G482" s="401"/>
      <c r="H482" s="401"/>
      <c r="I482" s="401"/>
      <c r="J482" s="398"/>
      <c r="K482" s="398"/>
      <c r="L482" s="398"/>
      <c r="Q482" s="398"/>
      <c r="R482" s="398"/>
      <c r="S482" s="398"/>
      <c r="T482" s="398"/>
      <c r="U482" s="398"/>
      <c r="V482" s="400"/>
      <c r="W482" s="400"/>
      <c r="X482" s="399"/>
      <c r="Y482" s="398"/>
      <c r="Z482" s="398"/>
      <c r="AA482" s="398"/>
      <c r="AB482" s="398"/>
      <c r="AC482" s="398"/>
      <c r="AD482" s="399"/>
      <c r="AE482" s="399"/>
      <c r="AF482" s="398"/>
      <c r="AG482" s="407"/>
      <c r="AH482" s="407"/>
      <c r="AI482" s="407"/>
      <c r="AJ482" s="407"/>
      <c r="AK482" s="407"/>
      <c r="AL482" s="398"/>
      <c r="AM482" s="400"/>
      <c r="AN482" s="399"/>
      <c r="AO482" s="399"/>
      <c r="AP482" s="398"/>
      <c r="AQ482" s="398"/>
      <c r="AR482" s="398"/>
      <c r="AS482" s="398"/>
      <c r="AT482" s="398"/>
      <c r="AU482" s="398"/>
      <c r="AV482" s="398"/>
      <c r="AW482" s="398"/>
      <c r="AX482" s="397"/>
      <c r="AY482" s="397"/>
      <c r="AZ482" s="399"/>
      <c r="BA482" s="398"/>
      <c r="BB482" s="398"/>
      <c r="BC482" s="398"/>
      <c r="BD482" s="398"/>
      <c r="BE482" s="398"/>
      <c r="BF482" s="398"/>
      <c r="BG482" s="399"/>
      <c r="BH482" s="399"/>
      <c r="BI482" s="398"/>
      <c r="BJ482" s="398"/>
      <c r="BK482" s="398"/>
      <c r="BL482" s="398"/>
      <c r="BM482" s="398"/>
      <c r="BN482" s="398"/>
      <c r="BO482" s="398"/>
      <c r="BP482" s="398"/>
      <c r="BQ482" s="398"/>
      <c r="BR482" s="398"/>
      <c r="BS482" s="399"/>
      <c r="BT482" s="402"/>
      <c r="BU482" s="399"/>
      <c r="BV482" s="403"/>
      <c r="BW482" s="404"/>
      <c r="BX482" s="398"/>
      <c r="BY482" s="398"/>
      <c r="BZ482" s="398"/>
      <c r="CA482" s="399"/>
      <c r="CB482" s="405"/>
      <c r="CC482" s="406"/>
      <c r="CD482" s="406"/>
      <c r="CE482" s="398"/>
      <c r="CF482" s="406"/>
      <c r="CG482" s="406"/>
      <c r="CH482" s="406"/>
      <c r="CI482" s="406"/>
      <c r="CJ482" s="406"/>
      <c r="CK482" s="406"/>
      <c r="CL482" s="406"/>
      <c r="CM482" s="399"/>
    </row>
    <row r="483" spans="1:91" x14ac:dyDescent="0.25">
      <c r="A483" s="398"/>
      <c r="B483" s="399"/>
      <c r="C483" s="399"/>
      <c r="D483" s="398"/>
      <c r="E483" s="400"/>
      <c r="F483" s="401"/>
      <c r="G483" s="401"/>
      <c r="H483" s="401"/>
      <c r="I483" s="401"/>
      <c r="J483" s="398"/>
      <c r="K483" s="398"/>
      <c r="L483" s="398"/>
      <c r="Q483" s="398"/>
      <c r="R483" s="398"/>
      <c r="S483" s="398"/>
      <c r="T483" s="398"/>
      <c r="U483" s="398"/>
      <c r="V483" s="400"/>
      <c r="W483" s="400"/>
      <c r="X483" s="399"/>
      <c r="Y483" s="398"/>
      <c r="Z483" s="398"/>
      <c r="AA483" s="398"/>
      <c r="AB483" s="398"/>
      <c r="AC483" s="398"/>
      <c r="AD483" s="399"/>
      <c r="AE483" s="399"/>
      <c r="AF483" s="398"/>
      <c r="AG483" s="407"/>
      <c r="AH483" s="407"/>
      <c r="AI483" s="407"/>
      <c r="AJ483" s="407"/>
      <c r="AK483" s="407"/>
      <c r="AL483" s="398"/>
      <c r="AM483" s="400"/>
      <c r="AN483" s="399"/>
      <c r="AO483" s="399"/>
      <c r="AP483" s="398"/>
      <c r="AQ483" s="398"/>
      <c r="AR483" s="398"/>
      <c r="AS483" s="398"/>
      <c r="AT483" s="398"/>
      <c r="AU483" s="398"/>
      <c r="AV483" s="398"/>
      <c r="AW483" s="398"/>
      <c r="AX483" s="397"/>
      <c r="AY483" s="397"/>
      <c r="AZ483" s="399"/>
      <c r="BA483" s="398"/>
      <c r="BB483" s="398"/>
      <c r="BC483" s="398"/>
      <c r="BD483" s="398"/>
      <c r="BE483" s="398"/>
      <c r="BF483" s="398"/>
      <c r="BG483" s="399"/>
      <c r="BH483" s="399"/>
      <c r="BI483" s="398"/>
      <c r="BJ483" s="398"/>
      <c r="BK483" s="398"/>
      <c r="BL483" s="398"/>
      <c r="BM483" s="398"/>
      <c r="BN483" s="398"/>
      <c r="BO483" s="398"/>
      <c r="BP483" s="398"/>
      <c r="BQ483" s="398"/>
      <c r="BR483" s="398"/>
      <c r="BS483" s="399"/>
      <c r="BT483" s="402"/>
      <c r="BU483" s="399"/>
      <c r="BV483" s="403"/>
      <c r="BW483" s="404"/>
      <c r="BX483" s="398"/>
      <c r="BY483" s="398"/>
      <c r="BZ483" s="398"/>
      <c r="CA483" s="399"/>
      <c r="CB483" s="405"/>
      <c r="CC483" s="406"/>
      <c r="CD483" s="406"/>
      <c r="CE483" s="398"/>
      <c r="CF483" s="406"/>
      <c r="CG483" s="406"/>
      <c r="CH483" s="406"/>
      <c r="CI483" s="406"/>
      <c r="CJ483" s="406"/>
      <c r="CK483" s="406"/>
      <c r="CL483" s="406"/>
      <c r="CM483" s="399"/>
    </row>
    <row r="484" spans="1:91" x14ac:dyDescent="0.25">
      <c r="A484" s="398"/>
      <c r="B484" s="399"/>
      <c r="C484" s="399"/>
      <c r="D484" s="398"/>
      <c r="E484" s="400"/>
      <c r="F484" s="401"/>
      <c r="G484" s="401"/>
      <c r="H484" s="401"/>
      <c r="I484" s="401"/>
      <c r="J484" s="398"/>
      <c r="K484" s="398"/>
      <c r="L484" s="398"/>
      <c r="Q484" s="398"/>
      <c r="R484" s="398"/>
      <c r="S484" s="398"/>
      <c r="T484" s="398"/>
      <c r="U484" s="398"/>
      <c r="V484" s="400"/>
      <c r="W484" s="400"/>
      <c r="X484" s="399"/>
      <c r="Y484" s="398"/>
      <c r="Z484" s="398"/>
      <c r="AA484" s="398"/>
      <c r="AB484" s="398"/>
      <c r="AC484" s="398"/>
      <c r="AD484" s="399"/>
      <c r="AE484" s="399"/>
      <c r="AF484" s="398"/>
      <c r="AG484" s="407"/>
      <c r="AH484" s="407"/>
      <c r="AI484" s="407"/>
      <c r="AJ484" s="407"/>
      <c r="AK484" s="407"/>
      <c r="AL484" s="398"/>
      <c r="AM484" s="400"/>
      <c r="AN484" s="399"/>
      <c r="AO484" s="399"/>
      <c r="AP484" s="398"/>
      <c r="AQ484" s="398"/>
      <c r="AR484" s="398"/>
      <c r="AS484" s="398"/>
      <c r="AT484" s="398"/>
      <c r="AU484" s="398"/>
      <c r="AV484" s="398"/>
      <c r="AW484" s="398"/>
      <c r="AX484" s="397"/>
      <c r="AY484" s="397"/>
      <c r="AZ484" s="399"/>
      <c r="BA484" s="398"/>
      <c r="BB484" s="398"/>
      <c r="BC484" s="398"/>
      <c r="BD484" s="398"/>
      <c r="BE484" s="398"/>
      <c r="BF484" s="398"/>
      <c r="BG484" s="399"/>
      <c r="BH484" s="399"/>
      <c r="BI484" s="398"/>
      <c r="BJ484" s="398"/>
      <c r="BK484" s="398"/>
      <c r="BL484" s="398"/>
      <c r="BM484" s="398"/>
      <c r="BN484" s="398"/>
      <c r="BO484" s="398"/>
      <c r="BP484" s="398"/>
      <c r="BQ484" s="398"/>
      <c r="BR484" s="398"/>
      <c r="BS484" s="399"/>
      <c r="BT484" s="402"/>
      <c r="BU484" s="399"/>
      <c r="BV484" s="403"/>
      <c r="BW484" s="404"/>
      <c r="BX484" s="398"/>
      <c r="BY484" s="398"/>
      <c r="BZ484" s="398"/>
      <c r="CA484" s="399"/>
      <c r="CB484" s="405"/>
      <c r="CC484" s="406"/>
      <c r="CD484" s="406"/>
      <c r="CE484" s="398"/>
      <c r="CF484" s="406"/>
      <c r="CG484" s="406"/>
      <c r="CH484" s="406"/>
      <c r="CI484" s="406"/>
      <c r="CJ484" s="406"/>
      <c r="CK484" s="406"/>
      <c r="CL484" s="406"/>
      <c r="CM484" s="399"/>
    </row>
    <row r="485" spans="1:91" x14ac:dyDescent="0.25">
      <c r="A485" s="398"/>
      <c r="B485" s="399"/>
      <c r="C485" s="399"/>
      <c r="D485" s="398"/>
      <c r="E485" s="400"/>
      <c r="F485" s="401"/>
      <c r="G485" s="401"/>
      <c r="H485" s="401"/>
      <c r="I485" s="401"/>
      <c r="J485" s="398"/>
      <c r="K485" s="398"/>
      <c r="L485" s="398"/>
      <c r="Q485" s="398"/>
      <c r="R485" s="398"/>
      <c r="S485" s="398"/>
      <c r="T485" s="398"/>
      <c r="U485" s="398"/>
      <c r="V485" s="400"/>
      <c r="W485" s="400"/>
      <c r="X485" s="399"/>
      <c r="Y485" s="398"/>
      <c r="Z485" s="398"/>
      <c r="AA485" s="398"/>
      <c r="AB485" s="398"/>
      <c r="AC485" s="398"/>
      <c r="AD485" s="399"/>
      <c r="AE485" s="399"/>
      <c r="AF485" s="398"/>
      <c r="AG485" s="407"/>
      <c r="AH485" s="407"/>
      <c r="AI485" s="407"/>
      <c r="AJ485" s="407"/>
      <c r="AK485" s="407"/>
      <c r="AL485" s="398"/>
      <c r="AM485" s="400"/>
      <c r="AN485" s="399"/>
      <c r="AO485" s="399"/>
      <c r="AP485" s="398"/>
      <c r="AQ485" s="398"/>
      <c r="AR485" s="398"/>
      <c r="AS485" s="398"/>
      <c r="AT485" s="398"/>
      <c r="AU485" s="398"/>
      <c r="AV485" s="398"/>
      <c r="AW485" s="398"/>
      <c r="AX485" s="397"/>
      <c r="AY485" s="397"/>
      <c r="AZ485" s="399"/>
      <c r="BA485" s="398"/>
      <c r="BB485" s="398"/>
      <c r="BC485" s="398"/>
      <c r="BD485" s="398"/>
      <c r="BE485" s="398"/>
      <c r="BF485" s="398"/>
      <c r="BG485" s="399"/>
      <c r="BH485" s="399"/>
      <c r="BI485" s="398"/>
      <c r="BJ485" s="398"/>
      <c r="BK485" s="398"/>
      <c r="BL485" s="398"/>
      <c r="BM485" s="398"/>
      <c r="BN485" s="398"/>
      <c r="BO485" s="398"/>
      <c r="BP485" s="398"/>
      <c r="BQ485" s="398"/>
      <c r="BR485" s="398"/>
      <c r="BS485" s="399"/>
      <c r="BT485" s="402"/>
      <c r="BU485" s="399"/>
      <c r="BV485" s="403"/>
      <c r="BW485" s="404"/>
      <c r="BX485" s="398"/>
      <c r="BY485" s="398"/>
      <c r="BZ485" s="398"/>
      <c r="CA485" s="399"/>
      <c r="CB485" s="405"/>
      <c r="CC485" s="406"/>
      <c r="CD485" s="406"/>
      <c r="CE485" s="398"/>
      <c r="CF485" s="406"/>
      <c r="CG485" s="406"/>
      <c r="CH485" s="406"/>
      <c r="CI485" s="406"/>
      <c r="CJ485" s="406"/>
      <c r="CK485" s="406"/>
      <c r="CL485" s="406"/>
      <c r="CM485" s="399"/>
    </row>
    <row r="486" spans="1:91" x14ac:dyDescent="0.25">
      <c r="A486" s="398"/>
      <c r="B486" s="399"/>
      <c r="C486" s="399"/>
      <c r="D486" s="398"/>
      <c r="E486" s="400"/>
      <c r="F486" s="401"/>
      <c r="G486" s="401"/>
      <c r="H486" s="401"/>
      <c r="I486" s="401"/>
      <c r="J486" s="398"/>
      <c r="K486" s="398"/>
      <c r="L486" s="398"/>
      <c r="Q486" s="398"/>
      <c r="R486" s="398"/>
      <c r="S486" s="398"/>
      <c r="T486" s="398"/>
      <c r="U486" s="398"/>
      <c r="V486" s="400"/>
      <c r="W486" s="400"/>
      <c r="X486" s="399"/>
      <c r="Y486" s="398"/>
      <c r="Z486" s="398"/>
      <c r="AA486" s="398"/>
      <c r="AB486" s="398"/>
      <c r="AC486" s="398"/>
      <c r="AD486" s="399"/>
      <c r="AE486" s="399"/>
      <c r="AF486" s="398"/>
      <c r="AG486" s="407"/>
      <c r="AH486" s="407"/>
      <c r="AI486" s="407"/>
      <c r="AJ486" s="407"/>
      <c r="AK486" s="407"/>
      <c r="AL486" s="398"/>
      <c r="AM486" s="400"/>
      <c r="AN486" s="399"/>
      <c r="AO486" s="399"/>
      <c r="AP486" s="398"/>
      <c r="AQ486" s="398"/>
      <c r="AR486" s="398"/>
      <c r="AS486" s="398"/>
      <c r="AT486" s="398"/>
      <c r="AU486" s="398"/>
      <c r="AV486" s="398"/>
      <c r="AW486" s="398"/>
      <c r="AX486" s="397"/>
      <c r="AY486" s="397"/>
      <c r="AZ486" s="399"/>
      <c r="BA486" s="398"/>
      <c r="BB486" s="398"/>
      <c r="BC486" s="398"/>
      <c r="BD486" s="398"/>
      <c r="BE486" s="398"/>
      <c r="BF486" s="398"/>
      <c r="BG486" s="399"/>
      <c r="BH486" s="399"/>
      <c r="BI486" s="398"/>
      <c r="BJ486" s="398"/>
      <c r="BK486" s="398"/>
      <c r="BL486" s="398"/>
      <c r="BM486" s="398"/>
      <c r="BN486" s="398"/>
      <c r="BO486" s="398"/>
      <c r="BP486" s="398"/>
      <c r="BQ486" s="398"/>
      <c r="BR486" s="398"/>
      <c r="BS486" s="399"/>
      <c r="BT486" s="402"/>
      <c r="BU486" s="399"/>
      <c r="BV486" s="403"/>
      <c r="BW486" s="404"/>
      <c r="BX486" s="398"/>
      <c r="BY486" s="398"/>
      <c r="BZ486" s="398"/>
      <c r="CA486" s="399"/>
      <c r="CB486" s="405"/>
      <c r="CC486" s="406"/>
      <c r="CD486" s="406"/>
      <c r="CE486" s="398"/>
      <c r="CF486" s="406"/>
      <c r="CG486" s="406"/>
      <c r="CH486" s="406"/>
      <c r="CI486" s="406"/>
      <c r="CJ486" s="406"/>
      <c r="CK486" s="406"/>
      <c r="CL486" s="406"/>
      <c r="CM486" s="399"/>
    </row>
    <row r="487" spans="1:91" x14ac:dyDescent="0.25">
      <c r="A487" s="398"/>
      <c r="B487" s="399"/>
      <c r="C487" s="399"/>
      <c r="D487" s="398"/>
      <c r="E487" s="400"/>
      <c r="F487" s="401"/>
      <c r="G487" s="401"/>
      <c r="H487" s="401"/>
      <c r="I487" s="401"/>
      <c r="J487" s="398"/>
      <c r="K487" s="398"/>
      <c r="L487" s="398"/>
      <c r="Q487" s="398"/>
      <c r="R487" s="398"/>
      <c r="S487" s="398"/>
      <c r="T487" s="398"/>
      <c r="U487" s="398"/>
      <c r="V487" s="400"/>
      <c r="W487" s="400"/>
      <c r="X487" s="399"/>
      <c r="Y487" s="398"/>
      <c r="Z487" s="398"/>
      <c r="AA487" s="398"/>
      <c r="AB487" s="398"/>
      <c r="AC487" s="398"/>
      <c r="AD487" s="399"/>
      <c r="AE487" s="399"/>
      <c r="AF487" s="398"/>
      <c r="AG487" s="407"/>
      <c r="AH487" s="407"/>
      <c r="AI487" s="407"/>
      <c r="AJ487" s="407"/>
      <c r="AK487" s="407"/>
      <c r="AL487" s="398"/>
      <c r="AM487" s="400"/>
      <c r="AN487" s="399"/>
      <c r="AO487" s="399"/>
      <c r="AP487" s="398"/>
      <c r="AQ487" s="398"/>
      <c r="AR487" s="398"/>
      <c r="AS487" s="398"/>
      <c r="AT487" s="398"/>
      <c r="AU487" s="398"/>
      <c r="AV487" s="398"/>
      <c r="AW487" s="398"/>
      <c r="AX487" s="397"/>
      <c r="AY487" s="397"/>
      <c r="AZ487" s="399"/>
      <c r="BA487" s="398"/>
      <c r="BB487" s="398"/>
      <c r="BC487" s="398"/>
      <c r="BD487" s="398"/>
      <c r="BE487" s="398"/>
      <c r="BF487" s="398"/>
      <c r="BG487" s="399"/>
      <c r="BH487" s="399"/>
      <c r="BI487" s="398"/>
      <c r="BJ487" s="398"/>
      <c r="BK487" s="398"/>
      <c r="BL487" s="398"/>
      <c r="BM487" s="398"/>
      <c r="BN487" s="398"/>
      <c r="BO487" s="398"/>
      <c r="BP487" s="398"/>
      <c r="BQ487" s="398"/>
      <c r="BR487" s="398"/>
      <c r="BS487" s="399"/>
      <c r="BT487" s="402"/>
      <c r="BU487" s="399"/>
      <c r="BV487" s="403"/>
      <c r="BW487" s="404"/>
      <c r="BX487" s="398"/>
      <c r="BY487" s="398"/>
      <c r="BZ487" s="398"/>
      <c r="CA487" s="399"/>
      <c r="CB487" s="405"/>
      <c r="CC487" s="406"/>
      <c r="CD487" s="406"/>
      <c r="CE487" s="398"/>
      <c r="CF487" s="406"/>
      <c r="CG487" s="406"/>
      <c r="CH487" s="406"/>
      <c r="CI487" s="406"/>
      <c r="CJ487" s="406"/>
      <c r="CK487" s="406"/>
      <c r="CL487" s="406"/>
      <c r="CM487" s="399"/>
    </row>
    <row r="488" spans="1:91" x14ac:dyDescent="0.25">
      <c r="A488" s="398"/>
      <c r="B488" s="399"/>
      <c r="C488" s="399"/>
      <c r="D488" s="398"/>
      <c r="E488" s="400"/>
      <c r="F488" s="401"/>
      <c r="G488" s="401"/>
      <c r="H488" s="401"/>
      <c r="I488" s="401"/>
      <c r="J488" s="398"/>
      <c r="K488" s="398"/>
      <c r="L488" s="398"/>
      <c r="Q488" s="398"/>
      <c r="R488" s="398"/>
      <c r="S488" s="398"/>
      <c r="T488" s="398"/>
      <c r="U488" s="398"/>
      <c r="V488" s="400"/>
      <c r="W488" s="400"/>
      <c r="X488" s="399"/>
      <c r="Y488" s="398"/>
      <c r="Z488" s="398"/>
      <c r="AA488" s="398"/>
      <c r="AB488" s="398"/>
      <c r="AC488" s="398"/>
      <c r="AD488" s="399"/>
      <c r="AE488" s="399"/>
      <c r="AF488" s="398"/>
      <c r="AG488" s="407"/>
      <c r="AH488" s="407"/>
      <c r="AI488" s="407"/>
      <c r="AJ488" s="407"/>
      <c r="AK488" s="407"/>
      <c r="AL488" s="398"/>
      <c r="AM488" s="400"/>
      <c r="AN488" s="399"/>
      <c r="AO488" s="399"/>
      <c r="AP488" s="398"/>
      <c r="AQ488" s="398"/>
      <c r="AR488" s="398"/>
      <c r="AS488" s="398"/>
      <c r="AT488" s="398"/>
      <c r="AU488" s="398"/>
      <c r="AV488" s="398"/>
      <c r="AW488" s="398"/>
      <c r="AX488" s="397"/>
      <c r="AY488" s="397"/>
      <c r="AZ488" s="399"/>
      <c r="BA488" s="398"/>
      <c r="BB488" s="398"/>
      <c r="BC488" s="398"/>
      <c r="BD488" s="398"/>
      <c r="BE488" s="398"/>
      <c r="BF488" s="398"/>
      <c r="BG488" s="399"/>
      <c r="BH488" s="399"/>
      <c r="BI488" s="398"/>
      <c r="BJ488" s="398"/>
      <c r="BK488" s="398"/>
      <c r="BL488" s="398"/>
      <c r="BM488" s="398"/>
      <c r="BN488" s="398"/>
      <c r="BO488" s="398"/>
      <c r="BP488" s="398"/>
      <c r="BQ488" s="398"/>
      <c r="BR488" s="398"/>
      <c r="BS488" s="399"/>
      <c r="BT488" s="402"/>
      <c r="BU488" s="399"/>
      <c r="BV488" s="403"/>
      <c r="BW488" s="404"/>
      <c r="BX488" s="398"/>
      <c r="BY488" s="398"/>
      <c r="BZ488" s="398"/>
      <c r="CA488" s="399"/>
      <c r="CB488" s="405"/>
      <c r="CC488" s="406"/>
      <c r="CD488" s="406"/>
      <c r="CE488" s="398"/>
      <c r="CF488" s="406"/>
      <c r="CG488" s="406"/>
      <c r="CH488" s="406"/>
      <c r="CI488" s="406"/>
      <c r="CJ488" s="406"/>
      <c r="CK488" s="406"/>
      <c r="CL488" s="406"/>
      <c r="CM488" s="399"/>
    </row>
    <row r="489" spans="1:91" x14ac:dyDescent="0.25">
      <c r="A489" s="398"/>
      <c r="B489" s="399"/>
      <c r="C489" s="399"/>
      <c r="D489" s="398"/>
      <c r="E489" s="400"/>
      <c r="F489" s="401"/>
      <c r="G489" s="401"/>
      <c r="H489" s="401"/>
      <c r="I489" s="401"/>
      <c r="J489" s="398"/>
      <c r="K489" s="398"/>
      <c r="L489" s="398"/>
      <c r="Q489" s="398"/>
      <c r="R489" s="398"/>
      <c r="S489" s="398"/>
      <c r="T489" s="398"/>
      <c r="U489" s="398"/>
      <c r="V489" s="400"/>
      <c r="W489" s="400"/>
      <c r="X489" s="399"/>
      <c r="Y489" s="398"/>
      <c r="Z489" s="398"/>
      <c r="AA489" s="398"/>
      <c r="AB489" s="398"/>
      <c r="AC489" s="398"/>
      <c r="AD489" s="399"/>
      <c r="AE489" s="399"/>
      <c r="AF489" s="398"/>
      <c r="AG489" s="407"/>
      <c r="AH489" s="407"/>
      <c r="AI489" s="407"/>
      <c r="AJ489" s="407"/>
      <c r="AK489" s="407"/>
      <c r="AL489" s="398"/>
      <c r="AM489" s="400"/>
      <c r="AN489" s="399"/>
      <c r="AO489" s="399"/>
      <c r="AP489" s="398"/>
      <c r="AQ489" s="398"/>
      <c r="AR489" s="398"/>
      <c r="AS489" s="398"/>
      <c r="AT489" s="398"/>
      <c r="AU489" s="398"/>
      <c r="AV489" s="398"/>
      <c r="AW489" s="398"/>
      <c r="AX489" s="397"/>
      <c r="AY489" s="397"/>
      <c r="AZ489" s="399"/>
      <c r="BA489" s="398"/>
      <c r="BB489" s="398"/>
      <c r="BC489" s="398"/>
      <c r="BD489" s="398"/>
      <c r="BE489" s="398"/>
      <c r="BF489" s="398"/>
      <c r="BG489" s="399"/>
      <c r="BH489" s="399"/>
      <c r="BI489" s="398"/>
      <c r="BJ489" s="398"/>
      <c r="BK489" s="398"/>
      <c r="BL489" s="398"/>
      <c r="BM489" s="398"/>
      <c r="BN489" s="398"/>
      <c r="BO489" s="398"/>
      <c r="BP489" s="398"/>
      <c r="BQ489" s="398"/>
      <c r="BR489" s="398"/>
      <c r="BS489" s="399"/>
      <c r="BT489" s="402"/>
      <c r="BU489" s="399"/>
      <c r="BV489" s="403"/>
      <c r="BW489" s="404"/>
      <c r="BX489" s="398"/>
      <c r="BY489" s="398"/>
      <c r="BZ489" s="398"/>
      <c r="CA489" s="399"/>
      <c r="CB489" s="405"/>
      <c r="CC489" s="406"/>
      <c r="CD489" s="406"/>
      <c r="CE489" s="398"/>
      <c r="CF489" s="406"/>
      <c r="CG489" s="406"/>
      <c r="CH489" s="406"/>
      <c r="CI489" s="406"/>
      <c r="CJ489" s="406"/>
      <c r="CK489" s="406"/>
      <c r="CL489" s="406"/>
      <c r="CM489" s="399"/>
    </row>
    <row r="490" spans="1:91" x14ac:dyDescent="0.25">
      <c r="A490" s="398"/>
      <c r="B490" s="399"/>
      <c r="C490" s="399"/>
      <c r="D490" s="398"/>
      <c r="E490" s="400"/>
      <c r="F490" s="401"/>
      <c r="G490" s="401"/>
      <c r="H490" s="401"/>
      <c r="I490" s="401"/>
      <c r="J490" s="398"/>
      <c r="K490" s="398"/>
      <c r="L490" s="398"/>
      <c r="Q490" s="398"/>
      <c r="R490" s="398"/>
      <c r="S490" s="398"/>
      <c r="T490" s="398"/>
      <c r="U490" s="398"/>
      <c r="V490" s="400"/>
      <c r="W490" s="400"/>
      <c r="X490" s="399"/>
      <c r="Y490" s="398"/>
      <c r="Z490" s="398"/>
      <c r="AA490" s="398"/>
      <c r="AB490" s="398"/>
      <c r="AC490" s="398"/>
      <c r="AD490" s="399"/>
      <c r="AE490" s="399"/>
      <c r="AF490" s="398"/>
      <c r="AG490" s="407"/>
      <c r="AH490" s="407"/>
      <c r="AI490" s="407"/>
      <c r="AJ490" s="407"/>
      <c r="AK490" s="407"/>
      <c r="AL490" s="398"/>
      <c r="AM490" s="400"/>
      <c r="AN490" s="399"/>
      <c r="AO490" s="399"/>
      <c r="AP490" s="398"/>
      <c r="AQ490" s="398"/>
      <c r="AR490" s="398"/>
      <c r="AS490" s="398"/>
      <c r="AT490" s="398"/>
      <c r="AU490" s="398"/>
      <c r="AV490" s="398"/>
      <c r="AW490" s="398"/>
      <c r="AX490" s="397"/>
      <c r="AY490" s="397"/>
      <c r="AZ490" s="399"/>
      <c r="BA490" s="398"/>
      <c r="BB490" s="398"/>
      <c r="BC490" s="398"/>
      <c r="BD490" s="398"/>
      <c r="BE490" s="398"/>
      <c r="BF490" s="398"/>
      <c r="BG490" s="399"/>
      <c r="BH490" s="399"/>
      <c r="BI490" s="398"/>
      <c r="BJ490" s="398"/>
      <c r="BK490" s="398"/>
      <c r="BL490" s="398"/>
      <c r="BM490" s="398"/>
      <c r="BN490" s="398"/>
      <c r="BO490" s="398"/>
      <c r="BP490" s="398"/>
      <c r="BQ490" s="398"/>
      <c r="BR490" s="398"/>
      <c r="BS490" s="399"/>
      <c r="BT490" s="402"/>
      <c r="BU490" s="399"/>
      <c r="BV490" s="403"/>
      <c r="BW490" s="404"/>
      <c r="BX490" s="398"/>
      <c r="BY490" s="398"/>
      <c r="BZ490" s="398"/>
      <c r="CA490" s="399"/>
      <c r="CB490" s="405"/>
      <c r="CC490" s="406"/>
      <c r="CD490" s="406"/>
      <c r="CE490" s="398"/>
      <c r="CF490" s="406"/>
      <c r="CG490" s="406"/>
      <c r="CH490" s="406"/>
      <c r="CI490" s="406"/>
      <c r="CJ490" s="406"/>
      <c r="CK490" s="406"/>
      <c r="CL490" s="406"/>
      <c r="CM490" s="399"/>
    </row>
    <row r="491" spans="1:91" x14ac:dyDescent="0.25">
      <c r="A491" s="398"/>
      <c r="B491" s="399"/>
      <c r="C491" s="399"/>
      <c r="D491" s="398"/>
      <c r="E491" s="400"/>
      <c r="F491" s="401"/>
      <c r="G491" s="401"/>
      <c r="H491" s="401"/>
      <c r="I491" s="401"/>
      <c r="J491" s="398"/>
      <c r="K491" s="398"/>
      <c r="L491" s="398"/>
      <c r="Q491" s="398"/>
      <c r="R491" s="398"/>
      <c r="S491" s="398"/>
      <c r="T491" s="398"/>
      <c r="U491" s="398"/>
      <c r="V491" s="400"/>
      <c r="W491" s="400"/>
      <c r="X491" s="399"/>
      <c r="Y491" s="398"/>
      <c r="Z491" s="398"/>
      <c r="AA491" s="398"/>
      <c r="AB491" s="398"/>
      <c r="AC491" s="398"/>
      <c r="AD491" s="399"/>
      <c r="AE491" s="399"/>
      <c r="AF491" s="398"/>
      <c r="AG491" s="407"/>
      <c r="AH491" s="407"/>
      <c r="AI491" s="407"/>
      <c r="AJ491" s="407"/>
      <c r="AK491" s="407"/>
      <c r="AL491" s="398"/>
      <c r="AM491" s="400"/>
      <c r="AN491" s="399"/>
      <c r="AO491" s="399"/>
      <c r="AP491" s="398"/>
      <c r="AQ491" s="398"/>
      <c r="AR491" s="398"/>
      <c r="AS491" s="398"/>
      <c r="AT491" s="398"/>
      <c r="AU491" s="398"/>
      <c r="AV491" s="398"/>
      <c r="AW491" s="398"/>
      <c r="AX491" s="397"/>
      <c r="AY491" s="397"/>
      <c r="AZ491" s="399"/>
      <c r="BA491" s="398"/>
      <c r="BB491" s="398"/>
      <c r="BC491" s="398"/>
      <c r="BD491" s="398"/>
      <c r="BE491" s="398"/>
      <c r="BF491" s="398"/>
      <c r="BG491" s="399"/>
      <c r="BH491" s="399"/>
      <c r="BI491" s="398"/>
      <c r="BJ491" s="398"/>
      <c r="BK491" s="398"/>
      <c r="BL491" s="398"/>
      <c r="BM491" s="398"/>
      <c r="BN491" s="398"/>
      <c r="BO491" s="398"/>
      <c r="BP491" s="398"/>
      <c r="BQ491" s="398"/>
      <c r="BR491" s="398"/>
      <c r="BS491" s="399"/>
      <c r="BT491" s="402"/>
      <c r="BU491" s="399"/>
      <c r="BV491" s="403"/>
      <c r="BW491" s="404"/>
      <c r="BX491" s="398"/>
      <c r="BY491" s="398"/>
      <c r="BZ491" s="398"/>
      <c r="CA491" s="399"/>
      <c r="CB491" s="405"/>
      <c r="CC491" s="406"/>
      <c r="CD491" s="406"/>
      <c r="CE491" s="398"/>
      <c r="CF491" s="406"/>
      <c r="CG491" s="406"/>
      <c r="CH491" s="406"/>
      <c r="CI491" s="406"/>
      <c r="CJ491" s="406"/>
      <c r="CK491" s="406"/>
      <c r="CL491" s="406"/>
      <c r="CM491" s="399"/>
    </row>
  </sheetData>
  <mergeCells count="1">
    <mergeCell ref="X2:AC2"/>
  </mergeCells>
  <phoneticPr fontId="30" type="noConversion"/>
  <pageMargins left="0.75000000000000011" right="0.75000000000000011" top="1" bottom="1" header="0.5" footer="0.5"/>
  <pageSetup scale="71" orientation="landscape" horizontalDpi="4294967292" verticalDpi="4294967292" r:id="rId1"/>
  <colBreaks count="1" manualBreakCount="1">
    <brk id="11"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7030A0"/>
  </sheetPr>
  <dimension ref="A1:AJ24"/>
  <sheetViews>
    <sheetView workbookViewId="0">
      <selection activeCell="A4" sqref="A4"/>
    </sheetView>
  </sheetViews>
  <sheetFormatPr defaultColWidth="8.875" defaultRowHeight="15.75" x14ac:dyDescent="0.25"/>
  <cols>
    <col min="1" max="1" width="21.875" customWidth="1"/>
    <col min="2" max="2" width="9.125" style="3" customWidth="1"/>
    <col min="3" max="4" width="8.875" style="3"/>
    <col min="5" max="5" width="11.5" style="3" customWidth="1"/>
    <col min="6" max="9" width="8.875" style="3"/>
    <col min="10" max="10" width="17.625" style="3" customWidth="1"/>
    <col min="11" max="12" width="8.875" style="3"/>
    <col min="14" max="14" width="10.625" customWidth="1"/>
    <col min="15" max="15" width="10.125" customWidth="1"/>
    <col min="19" max="19" width="28.625" style="3" customWidth="1"/>
    <col min="22" max="22" width="10.875" customWidth="1"/>
    <col min="25" max="25" width="9.625" customWidth="1"/>
    <col min="26" max="26" width="10" customWidth="1"/>
    <col min="27" max="27" width="10.625" customWidth="1"/>
    <col min="31" max="31" width="8.875" style="1"/>
    <col min="32" max="32" width="38.375" style="3" customWidth="1"/>
    <col min="33" max="33" width="10.625" style="3" customWidth="1"/>
    <col min="34" max="35" width="8.875" style="3"/>
    <col min="36" max="36" width="9.625" style="3" customWidth="1"/>
  </cols>
  <sheetData>
    <row r="1" spans="1:36" ht="30" x14ac:dyDescent="0.25">
      <c r="A1" s="18" t="s">
        <v>119</v>
      </c>
      <c r="B1" s="19">
        <v>20</v>
      </c>
      <c r="C1" s="20"/>
      <c r="D1" s="20"/>
      <c r="E1" s="20"/>
      <c r="F1" s="20"/>
      <c r="G1" s="114"/>
      <c r="H1" s="114"/>
      <c r="I1" s="114"/>
      <c r="J1" s="114"/>
      <c r="K1" s="20"/>
      <c r="L1" s="20"/>
      <c r="M1" s="5"/>
      <c r="N1" s="5"/>
      <c r="O1" s="5"/>
      <c r="P1" s="5"/>
      <c r="Q1" s="5"/>
      <c r="R1" s="5"/>
      <c r="S1" s="20"/>
      <c r="T1" s="5"/>
      <c r="U1" s="5"/>
      <c r="V1" s="5"/>
      <c r="W1" s="5"/>
      <c r="X1" s="5"/>
      <c r="Y1" s="5"/>
      <c r="Z1" s="5"/>
      <c r="AA1" s="5"/>
      <c r="AB1" s="5"/>
      <c r="AC1" s="5"/>
      <c r="AD1" s="5"/>
      <c r="AE1" s="21"/>
      <c r="AF1" s="20"/>
      <c r="AG1" s="20"/>
      <c r="AH1" s="20"/>
      <c r="AI1" s="20"/>
      <c r="AJ1" s="20"/>
    </row>
    <row r="2" spans="1:36" s="2" customFormat="1" x14ac:dyDescent="0.25">
      <c r="A2" s="32"/>
      <c r="B2" s="33" t="s">
        <v>1</v>
      </c>
      <c r="C2" s="33" t="s">
        <v>5</v>
      </c>
      <c r="D2" s="33" t="s">
        <v>272</v>
      </c>
      <c r="E2" s="33" t="s">
        <v>6</v>
      </c>
      <c r="F2" s="33" t="s">
        <v>19</v>
      </c>
      <c r="G2" s="33" t="s">
        <v>21</v>
      </c>
      <c r="H2" s="33" t="s">
        <v>277</v>
      </c>
      <c r="I2" s="33" t="s">
        <v>279</v>
      </c>
      <c r="J2" s="33"/>
      <c r="K2" s="33" t="s">
        <v>28</v>
      </c>
      <c r="L2" s="33" t="s">
        <v>29</v>
      </c>
      <c r="M2" s="32" t="s">
        <v>287</v>
      </c>
      <c r="N2" s="32"/>
      <c r="O2" s="32"/>
      <c r="P2" s="32"/>
      <c r="Q2" s="32"/>
      <c r="R2" s="32"/>
      <c r="S2" s="33" t="s">
        <v>39</v>
      </c>
      <c r="T2" s="32" t="s">
        <v>41</v>
      </c>
      <c r="U2" s="32"/>
      <c r="V2" s="32"/>
      <c r="W2" s="32"/>
      <c r="X2" s="32"/>
      <c r="Y2" s="32"/>
      <c r="Z2" s="32"/>
      <c r="AA2" s="32"/>
      <c r="AB2" s="32"/>
      <c r="AC2" s="32"/>
      <c r="AD2" s="32"/>
      <c r="AE2" s="34"/>
      <c r="AF2" s="33" t="s">
        <v>291</v>
      </c>
      <c r="AG2" s="33" t="s">
        <v>49</v>
      </c>
      <c r="AH2" s="33" t="s">
        <v>552</v>
      </c>
      <c r="AI2" s="33" t="s">
        <v>553</v>
      </c>
      <c r="AJ2" s="33" t="s">
        <v>52</v>
      </c>
    </row>
    <row r="3" spans="1:36" s="4" customFormat="1" ht="45" x14ac:dyDescent="0.25">
      <c r="A3" s="35" t="s">
        <v>269</v>
      </c>
      <c r="B3" s="36" t="s">
        <v>270</v>
      </c>
      <c r="C3" s="36" t="s">
        <v>271</v>
      </c>
      <c r="D3" s="36" t="s">
        <v>273</v>
      </c>
      <c r="E3" s="36" t="s">
        <v>274</v>
      </c>
      <c r="F3" s="36" t="s">
        <v>275</v>
      </c>
      <c r="G3" s="115" t="s">
        <v>548</v>
      </c>
      <c r="H3" s="115" t="s">
        <v>549</v>
      </c>
      <c r="I3" s="115" t="s">
        <v>550</v>
      </c>
      <c r="J3" s="115" t="s">
        <v>551</v>
      </c>
      <c r="K3" s="36" t="s">
        <v>276</v>
      </c>
      <c r="L3" s="36" t="s">
        <v>278</v>
      </c>
      <c r="M3" s="27" t="s">
        <v>280</v>
      </c>
      <c r="N3" s="27" t="s">
        <v>281</v>
      </c>
      <c r="O3" s="27" t="s">
        <v>282</v>
      </c>
      <c r="P3" s="27" t="s">
        <v>283</v>
      </c>
      <c r="Q3" s="27" t="s">
        <v>284</v>
      </c>
      <c r="R3" s="27" t="s">
        <v>285</v>
      </c>
      <c r="S3" s="36" t="s">
        <v>286</v>
      </c>
      <c r="T3" s="27" t="s">
        <v>7</v>
      </c>
      <c r="U3" s="27" t="s">
        <v>8</v>
      </c>
      <c r="V3" s="27" t="s">
        <v>9</v>
      </c>
      <c r="W3" s="27" t="s">
        <v>10</v>
      </c>
      <c r="X3" s="27" t="s">
        <v>11</v>
      </c>
      <c r="Y3" s="27" t="s">
        <v>12</v>
      </c>
      <c r="Z3" s="27" t="s">
        <v>13</v>
      </c>
      <c r="AA3" s="27" t="s">
        <v>14</v>
      </c>
      <c r="AB3" s="27" t="s">
        <v>15</v>
      </c>
      <c r="AC3" s="27" t="s">
        <v>16</v>
      </c>
      <c r="AD3" s="27" t="s">
        <v>17</v>
      </c>
      <c r="AE3" s="28" t="s">
        <v>18</v>
      </c>
      <c r="AF3" s="36" t="s">
        <v>288</v>
      </c>
      <c r="AG3" s="36" t="s">
        <v>289</v>
      </c>
      <c r="AH3" s="36" t="s">
        <v>290</v>
      </c>
      <c r="AI3" s="36" t="s">
        <v>292</v>
      </c>
      <c r="AJ3" s="36" t="s">
        <v>293</v>
      </c>
    </row>
    <row r="4" spans="1:36" x14ac:dyDescent="0.25">
      <c r="A4" s="5">
        <v>1</v>
      </c>
      <c r="B4" s="20">
        <v>1</v>
      </c>
      <c r="C4" s="20">
        <v>3</v>
      </c>
      <c r="D4" s="20">
        <v>2</v>
      </c>
      <c r="E4" s="20">
        <v>1</v>
      </c>
      <c r="F4" s="20">
        <v>3</v>
      </c>
      <c r="G4" s="114">
        <v>1</v>
      </c>
      <c r="H4" s="114">
        <v>2</v>
      </c>
      <c r="I4" s="114">
        <v>1</v>
      </c>
      <c r="J4" s="114"/>
      <c r="K4" s="20">
        <v>2</v>
      </c>
      <c r="L4" s="20">
        <v>4</v>
      </c>
      <c r="M4" s="37">
        <v>3</v>
      </c>
      <c r="N4" s="37">
        <v>3</v>
      </c>
      <c r="O4" s="37">
        <v>2</v>
      </c>
      <c r="P4" s="37">
        <v>2</v>
      </c>
      <c r="Q4" s="37">
        <v>4</v>
      </c>
      <c r="R4" s="21">
        <v>4</v>
      </c>
      <c r="S4" s="20" t="s">
        <v>294</v>
      </c>
      <c r="T4" s="37">
        <v>4</v>
      </c>
      <c r="U4" s="37">
        <v>3</v>
      </c>
      <c r="V4" s="37">
        <v>3</v>
      </c>
      <c r="W4" s="37">
        <v>4</v>
      </c>
      <c r="X4" s="37">
        <v>3</v>
      </c>
      <c r="Y4" s="37">
        <v>4</v>
      </c>
      <c r="Z4" s="37">
        <v>3</v>
      </c>
      <c r="AA4" s="37">
        <v>3</v>
      </c>
      <c r="AB4" s="37">
        <v>3</v>
      </c>
      <c r="AC4" s="37">
        <v>2</v>
      </c>
      <c r="AD4" s="37">
        <v>4</v>
      </c>
      <c r="AE4" s="21">
        <v>3</v>
      </c>
      <c r="AF4" s="20" t="s">
        <v>300</v>
      </c>
      <c r="AG4" s="20"/>
      <c r="AH4" s="20">
        <v>1</v>
      </c>
      <c r="AI4" s="20">
        <v>2</v>
      </c>
      <c r="AJ4" s="20">
        <v>2</v>
      </c>
    </row>
    <row r="5" spans="1:36" x14ac:dyDescent="0.25">
      <c r="A5" s="5">
        <v>2</v>
      </c>
      <c r="B5" s="20">
        <v>2</v>
      </c>
      <c r="C5" s="20">
        <v>2</v>
      </c>
      <c r="D5" s="20">
        <v>3</v>
      </c>
      <c r="E5" s="20">
        <v>1</v>
      </c>
      <c r="F5" s="20">
        <v>2</v>
      </c>
      <c r="G5" s="114">
        <v>1</v>
      </c>
      <c r="H5" s="114">
        <v>4</v>
      </c>
      <c r="I5" s="114">
        <v>2</v>
      </c>
      <c r="J5" s="114"/>
      <c r="K5" s="20">
        <v>3</v>
      </c>
      <c r="L5" s="20">
        <v>3</v>
      </c>
      <c r="M5" s="37">
        <v>3</v>
      </c>
      <c r="N5" s="37">
        <v>4</v>
      </c>
      <c r="O5" s="37">
        <v>3</v>
      </c>
      <c r="P5" s="37">
        <v>3</v>
      </c>
      <c r="Q5" s="37">
        <v>4</v>
      </c>
      <c r="R5" s="21">
        <v>4</v>
      </c>
      <c r="S5" s="20" t="s">
        <v>295</v>
      </c>
      <c r="T5" s="37">
        <v>3</v>
      </c>
      <c r="U5" s="37">
        <v>2</v>
      </c>
      <c r="V5" s="37">
        <v>3</v>
      </c>
      <c r="W5" s="37">
        <v>5</v>
      </c>
      <c r="X5" s="37">
        <v>2</v>
      </c>
      <c r="Y5" s="37">
        <v>5</v>
      </c>
      <c r="Z5" s="37">
        <v>4</v>
      </c>
      <c r="AA5" s="37">
        <v>2</v>
      </c>
      <c r="AB5" s="37">
        <v>2</v>
      </c>
      <c r="AC5" s="37">
        <v>4</v>
      </c>
      <c r="AD5" s="37">
        <v>5</v>
      </c>
      <c r="AE5" s="21">
        <v>2</v>
      </c>
      <c r="AF5" s="20" t="s">
        <v>301</v>
      </c>
      <c r="AG5" s="20"/>
      <c r="AH5" s="20">
        <v>2</v>
      </c>
      <c r="AI5" s="20">
        <v>3</v>
      </c>
      <c r="AJ5" s="20">
        <v>3</v>
      </c>
    </row>
    <row r="6" spans="1:36" x14ac:dyDescent="0.25">
      <c r="A6" s="5">
        <v>3</v>
      </c>
      <c r="B6" s="20">
        <v>3</v>
      </c>
      <c r="C6" s="20">
        <v>3</v>
      </c>
      <c r="D6" s="20">
        <v>2</v>
      </c>
      <c r="E6" s="20">
        <v>1</v>
      </c>
      <c r="F6" s="20">
        <v>3</v>
      </c>
      <c r="G6" s="114">
        <v>2</v>
      </c>
      <c r="H6" s="114"/>
      <c r="I6" s="114"/>
      <c r="J6" s="114"/>
      <c r="K6" s="20">
        <v>2</v>
      </c>
      <c r="L6" s="20">
        <v>4</v>
      </c>
      <c r="M6" s="37">
        <v>4</v>
      </c>
      <c r="N6" s="37">
        <v>3</v>
      </c>
      <c r="O6" s="37">
        <v>2</v>
      </c>
      <c r="P6" s="37">
        <v>2</v>
      </c>
      <c r="Q6" s="37">
        <v>3</v>
      </c>
      <c r="R6" s="21">
        <v>4</v>
      </c>
      <c r="S6" s="20" t="s">
        <v>296</v>
      </c>
      <c r="T6" s="37">
        <v>4</v>
      </c>
      <c r="U6" s="37">
        <v>3</v>
      </c>
      <c r="V6" s="37">
        <v>4</v>
      </c>
      <c r="W6" s="37">
        <v>3</v>
      </c>
      <c r="X6" s="37">
        <v>3</v>
      </c>
      <c r="Y6" s="37">
        <v>4</v>
      </c>
      <c r="Z6" s="37">
        <v>5</v>
      </c>
      <c r="AA6" s="37">
        <v>4</v>
      </c>
      <c r="AB6" s="37">
        <v>4</v>
      </c>
      <c r="AC6" s="37">
        <v>3</v>
      </c>
      <c r="AD6" s="37">
        <v>5</v>
      </c>
      <c r="AE6" s="21">
        <v>4</v>
      </c>
      <c r="AF6" s="20"/>
      <c r="AG6" s="20"/>
      <c r="AH6" s="20">
        <v>1</v>
      </c>
      <c r="AI6" s="20">
        <v>4</v>
      </c>
      <c r="AJ6" s="20">
        <v>4</v>
      </c>
    </row>
    <row r="7" spans="1:36" x14ac:dyDescent="0.25">
      <c r="A7" s="5">
        <v>4</v>
      </c>
      <c r="B7" s="20">
        <v>2</v>
      </c>
      <c r="C7" s="20">
        <v>4</v>
      </c>
      <c r="D7" s="20">
        <v>3</v>
      </c>
      <c r="E7" s="20">
        <v>2</v>
      </c>
      <c r="F7" s="20">
        <v>4</v>
      </c>
      <c r="G7" s="114">
        <v>1</v>
      </c>
      <c r="H7" s="114">
        <v>1</v>
      </c>
      <c r="I7" s="114">
        <v>2</v>
      </c>
      <c r="J7" s="114"/>
      <c r="K7" s="20">
        <v>3</v>
      </c>
      <c r="L7" s="20">
        <v>3</v>
      </c>
      <c r="M7" s="37">
        <v>4</v>
      </c>
      <c r="N7" s="37">
        <v>3</v>
      </c>
      <c r="O7" s="37">
        <v>2</v>
      </c>
      <c r="P7" s="37">
        <v>3</v>
      </c>
      <c r="Q7" s="37">
        <v>4</v>
      </c>
      <c r="R7" s="21">
        <v>3</v>
      </c>
      <c r="S7" s="20"/>
      <c r="T7" s="37">
        <v>3</v>
      </c>
      <c r="U7" s="37">
        <v>2</v>
      </c>
      <c r="V7" s="37">
        <v>3</v>
      </c>
      <c r="W7" s="37">
        <v>4</v>
      </c>
      <c r="X7" s="37">
        <v>2</v>
      </c>
      <c r="Y7" s="37">
        <v>4</v>
      </c>
      <c r="Z7" s="37">
        <v>3</v>
      </c>
      <c r="AA7" s="37">
        <v>5</v>
      </c>
      <c r="AB7" s="37">
        <v>3</v>
      </c>
      <c r="AC7" s="37">
        <v>5</v>
      </c>
      <c r="AD7" s="37">
        <v>5</v>
      </c>
      <c r="AE7" s="21">
        <v>5</v>
      </c>
      <c r="AF7" s="20" t="s">
        <v>302</v>
      </c>
      <c r="AG7" s="20"/>
      <c r="AH7" s="20">
        <v>2</v>
      </c>
      <c r="AI7" s="20">
        <v>2</v>
      </c>
      <c r="AJ7" s="20">
        <v>5</v>
      </c>
    </row>
    <row r="8" spans="1:36" x14ac:dyDescent="0.25">
      <c r="A8" s="5">
        <v>5</v>
      </c>
      <c r="B8" s="20">
        <v>3</v>
      </c>
      <c r="C8" s="20">
        <v>5</v>
      </c>
      <c r="D8" s="20">
        <v>3</v>
      </c>
      <c r="E8" s="20">
        <v>1</v>
      </c>
      <c r="F8" s="20">
        <v>5</v>
      </c>
      <c r="G8" s="114">
        <v>2</v>
      </c>
      <c r="H8" s="114"/>
      <c r="I8" s="114"/>
      <c r="J8" s="114"/>
      <c r="K8" s="20">
        <v>3</v>
      </c>
      <c r="L8" s="20">
        <v>3</v>
      </c>
      <c r="M8" s="37">
        <v>4</v>
      </c>
      <c r="N8" s="37">
        <v>4</v>
      </c>
      <c r="O8" s="37">
        <v>4</v>
      </c>
      <c r="P8" s="37">
        <v>2</v>
      </c>
      <c r="Q8" s="37">
        <v>3</v>
      </c>
      <c r="R8" s="21">
        <v>4</v>
      </c>
      <c r="S8" s="20" t="s">
        <v>297</v>
      </c>
      <c r="T8" s="37">
        <v>4</v>
      </c>
      <c r="U8" s="37">
        <v>3</v>
      </c>
      <c r="V8" s="37">
        <v>2</v>
      </c>
      <c r="W8" s="37">
        <v>3</v>
      </c>
      <c r="X8" s="37">
        <v>3</v>
      </c>
      <c r="Y8" s="37">
        <v>3</v>
      </c>
      <c r="Z8" s="37">
        <v>4</v>
      </c>
      <c r="AA8" s="37">
        <v>3</v>
      </c>
      <c r="AB8" s="37">
        <v>1</v>
      </c>
      <c r="AC8" s="37">
        <v>2</v>
      </c>
      <c r="AD8" s="37">
        <v>3</v>
      </c>
      <c r="AE8" s="21">
        <v>3</v>
      </c>
      <c r="AF8" s="20" t="s">
        <v>303</v>
      </c>
      <c r="AG8" s="20"/>
      <c r="AH8" s="20">
        <v>1</v>
      </c>
      <c r="AI8" s="20">
        <v>3</v>
      </c>
      <c r="AJ8" s="20">
        <v>3</v>
      </c>
    </row>
    <row r="9" spans="1:36" x14ac:dyDescent="0.25">
      <c r="A9" s="5">
        <v>6</v>
      </c>
      <c r="B9" s="20">
        <v>4</v>
      </c>
      <c r="C9" s="20">
        <v>1</v>
      </c>
      <c r="D9" s="20">
        <v>2</v>
      </c>
      <c r="E9" s="20">
        <v>1</v>
      </c>
      <c r="F9" s="20">
        <v>5</v>
      </c>
      <c r="G9" s="114">
        <v>2</v>
      </c>
      <c r="H9" s="114"/>
      <c r="I9" s="114"/>
      <c r="J9" s="114"/>
      <c r="K9" s="20">
        <v>2</v>
      </c>
      <c r="L9" s="20">
        <v>2</v>
      </c>
      <c r="M9" s="37">
        <v>4</v>
      </c>
      <c r="N9" s="37">
        <v>4</v>
      </c>
      <c r="O9" s="37">
        <v>4</v>
      </c>
      <c r="P9" s="37">
        <v>2</v>
      </c>
      <c r="Q9" s="37">
        <v>2</v>
      </c>
      <c r="R9" s="21">
        <v>3</v>
      </c>
      <c r="S9" s="20" t="s">
        <v>298</v>
      </c>
      <c r="T9" s="37">
        <v>5</v>
      </c>
      <c r="U9" s="37">
        <v>4</v>
      </c>
      <c r="V9" s="37">
        <v>3</v>
      </c>
      <c r="W9" s="37">
        <v>2</v>
      </c>
      <c r="X9" s="37">
        <v>4</v>
      </c>
      <c r="Y9" s="37">
        <v>2</v>
      </c>
      <c r="Z9" s="37">
        <v>5</v>
      </c>
      <c r="AA9" s="37">
        <v>4</v>
      </c>
      <c r="AB9" s="37">
        <v>3</v>
      </c>
      <c r="AC9" s="37">
        <v>4</v>
      </c>
      <c r="AD9" s="37">
        <v>4</v>
      </c>
      <c r="AE9" s="21">
        <v>4</v>
      </c>
      <c r="AF9" s="20"/>
      <c r="AG9" s="20"/>
      <c r="AH9" s="20">
        <v>2</v>
      </c>
      <c r="AI9" s="20">
        <v>4</v>
      </c>
      <c r="AJ9" s="20">
        <v>4</v>
      </c>
    </row>
    <row r="10" spans="1:36" x14ac:dyDescent="0.25">
      <c r="A10" s="5">
        <v>7</v>
      </c>
      <c r="B10" s="20">
        <v>5</v>
      </c>
      <c r="C10" s="20">
        <v>4</v>
      </c>
      <c r="D10" s="20">
        <v>1</v>
      </c>
      <c r="E10" s="20">
        <v>1</v>
      </c>
      <c r="F10" s="20">
        <v>4</v>
      </c>
      <c r="G10" s="114">
        <v>2</v>
      </c>
      <c r="H10" s="114"/>
      <c r="I10" s="114"/>
      <c r="J10" s="114"/>
      <c r="K10" s="20">
        <v>3</v>
      </c>
      <c r="L10" s="20">
        <v>2</v>
      </c>
      <c r="M10" s="37">
        <v>3</v>
      </c>
      <c r="N10" s="37">
        <v>2</v>
      </c>
      <c r="O10" s="37">
        <v>3</v>
      </c>
      <c r="P10" s="37">
        <v>1</v>
      </c>
      <c r="Q10" s="37">
        <v>1</v>
      </c>
      <c r="R10" s="21">
        <v>4</v>
      </c>
      <c r="S10" s="20" t="s">
        <v>299</v>
      </c>
      <c r="T10" s="37">
        <v>4</v>
      </c>
      <c r="U10" s="37">
        <v>5</v>
      </c>
      <c r="V10" s="37">
        <v>3</v>
      </c>
      <c r="W10" s="37">
        <v>3</v>
      </c>
      <c r="X10" s="37">
        <v>5</v>
      </c>
      <c r="Y10" s="37">
        <v>4</v>
      </c>
      <c r="Z10" s="37">
        <v>3</v>
      </c>
      <c r="AA10" s="37">
        <v>5</v>
      </c>
      <c r="AB10" s="37">
        <v>3</v>
      </c>
      <c r="AC10" s="37">
        <v>3</v>
      </c>
      <c r="AD10" s="37">
        <v>5</v>
      </c>
      <c r="AE10" s="21">
        <v>5</v>
      </c>
      <c r="AF10" s="20"/>
      <c r="AG10" s="20"/>
      <c r="AH10" s="20">
        <v>2</v>
      </c>
      <c r="AI10" s="20">
        <v>5</v>
      </c>
      <c r="AJ10" s="20">
        <v>5</v>
      </c>
    </row>
    <row r="11" spans="1:36" x14ac:dyDescent="0.25">
      <c r="A11" s="5">
        <v>8</v>
      </c>
      <c r="B11" s="20">
        <v>6</v>
      </c>
      <c r="C11" s="20">
        <v>3</v>
      </c>
      <c r="D11" s="20">
        <v>5</v>
      </c>
      <c r="E11" s="20">
        <v>1</v>
      </c>
      <c r="F11" s="20">
        <v>3</v>
      </c>
      <c r="G11" s="114">
        <v>1</v>
      </c>
      <c r="H11" s="114">
        <v>3</v>
      </c>
      <c r="I11" s="114">
        <v>2</v>
      </c>
      <c r="J11" s="114"/>
      <c r="K11" s="20">
        <v>1</v>
      </c>
      <c r="L11" s="20">
        <v>2</v>
      </c>
      <c r="M11" s="37">
        <v>3</v>
      </c>
      <c r="N11" s="37">
        <v>2</v>
      </c>
      <c r="O11" s="37">
        <v>4</v>
      </c>
      <c r="P11" s="37">
        <v>2</v>
      </c>
      <c r="Q11" s="37">
        <v>2</v>
      </c>
      <c r="R11" s="21">
        <v>3</v>
      </c>
      <c r="S11" s="20"/>
      <c r="T11" s="37">
        <v>5</v>
      </c>
      <c r="U11" s="37">
        <v>3</v>
      </c>
      <c r="V11" s="37">
        <v>4</v>
      </c>
      <c r="W11" s="37">
        <v>4</v>
      </c>
      <c r="X11" s="37">
        <v>4</v>
      </c>
      <c r="Y11" s="37">
        <v>5</v>
      </c>
      <c r="Z11" s="37">
        <v>2</v>
      </c>
      <c r="AA11" s="37">
        <v>3</v>
      </c>
      <c r="AB11" s="37">
        <v>4</v>
      </c>
      <c r="AC11" s="37">
        <v>1</v>
      </c>
      <c r="AD11" s="37">
        <v>3</v>
      </c>
      <c r="AE11" s="21">
        <v>3</v>
      </c>
      <c r="AF11" s="20" t="s">
        <v>304</v>
      </c>
      <c r="AG11" s="20"/>
      <c r="AH11" s="20">
        <v>2</v>
      </c>
      <c r="AI11" s="20">
        <v>3</v>
      </c>
      <c r="AJ11" s="20">
        <v>6</v>
      </c>
    </row>
    <row r="12" spans="1:36" x14ac:dyDescent="0.25">
      <c r="A12" s="5">
        <v>9</v>
      </c>
      <c r="B12" s="20">
        <v>4</v>
      </c>
      <c r="C12" s="20">
        <v>5</v>
      </c>
      <c r="D12" s="20">
        <v>4</v>
      </c>
      <c r="E12" s="20">
        <v>1</v>
      </c>
      <c r="F12" s="20">
        <v>1</v>
      </c>
      <c r="G12" s="114">
        <v>2</v>
      </c>
      <c r="H12" s="114"/>
      <c r="I12" s="114"/>
      <c r="J12" s="114"/>
      <c r="K12" s="20">
        <v>4</v>
      </c>
      <c r="L12" s="20">
        <v>2</v>
      </c>
      <c r="M12" s="37">
        <v>2</v>
      </c>
      <c r="N12" s="37">
        <v>3</v>
      </c>
      <c r="O12" s="37">
        <v>2</v>
      </c>
      <c r="P12" s="37">
        <v>4</v>
      </c>
      <c r="Q12" s="37">
        <v>2</v>
      </c>
      <c r="R12" s="21">
        <v>2</v>
      </c>
      <c r="S12" s="20"/>
      <c r="T12" s="37">
        <v>4</v>
      </c>
      <c r="U12" s="37">
        <v>4</v>
      </c>
      <c r="V12" s="37">
        <v>2</v>
      </c>
      <c r="W12" s="37">
        <v>5</v>
      </c>
      <c r="X12" s="37">
        <v>3</v>
      </c>
      <c r="Y12" s="37">
        <v>3</v>
      </c>
      <c r="Z12" s="37">
        <v>4</v>
      </c>
      <c r="AA12" s="37">
        <v>2</v>
      </c>
      <c r="AB12" s="37">
        <v>3</v>
      </c>
      <c r="AC12" s="37">
        <v>4</v>
      </c>
      <c r="AD12" s="37">
        <v>3</v>
      </c>
      <c r="AE12" s="21">
        <v>4</v>
      </c>
      <c r="AF12" s="20" t="s">
        <v>305</v>
      </c>
      <c r="AG12" s="20"/>
      <c r="AH12" s="20">
        <v>2</v>
      </c>
      <c r="AI12" s="20">
        <v>3</v>
      </c>
      <c r="AJ12" s="20">
        <v>1</v>
      </c>
    </row>
    <row r="13" spans="1:36" x14ac:dyDescent="0.25">
      <c r="A13" s="5">
        <v>10</v>
      </c>
      <c r="B13" s="20">
        <v>5</v>
      </c>
      <c r="C13" s="20">
        <v>6</v>
      </c>
      <c r="D13" s="20">
        <v>5</v>
      </c>
      <c r="E13" s="20">
        <v>1</v>
      </c>
      <c r="F13" s="20">
        <v>7</v>
      </c>
      <c r="G13" s="114">
        <v>1</v>
      </c>
      <c r="H13" s="114">
        <v>3</v>
      </c>
      <c r="I13" s="114">
        <v>1</v>
      </c>
      <c r="J13" s="114"/>
      <c r="K13" s="20">
        <v>3</v>
      </c>
      <c r="L13" s="20">
        <v>1</v>
      </c>
      <c r="M13" s="37">
        <v>3</v>
      </c>
      <c r="N13" s="37">
        <v>4</v>
      </c>
      <c r="O13" s="37">
        <v>2</v>
      </c>
      <c r="P13" s="37">
        <v>3</v>
      </c>
      <c r="Q13" s="37">
        <v>3</v>
      </c>
      <c r="R13" s="21">
        <v>3</v>
      </c>
      <c r="S13" s="20"/>
      <c r="T13" s="37">
        <v>3</v>
      </c>
      <c r="U13" s="37">
        <v>2</v>
      </c>
      <c r="V13" s="37">
        <v>4</v>
      </c>
      <c r="W13" s="37">
        <v>3</v>
      </c>
      <c r="X13" s="37">
        <v>4</v>
      </c>
      <c r="Y13" s="37">
        <v>5</v>
      </c>
      <c r="Z13" s="37">
        <v>5</v>
      </c>
      <c r="AA13" s="37">
        <v>4</v>
      </c>
      <c r="AB13" s="37">
        <v>2</v>
      </c>
      <c r="AC13" s="37">
        <v>2</v>
      </c>
      <c r="AD13" s="37">
        <v>5</v>
      </c>
      <c r="AE13" s="21">
        <v>3</v>
      </c>
      <c r="AF13" s="20"/>
      <c r="AG13" s="20"/>
      <c r="AH13" s="20">
        <v>1</v>
      </c>
      <c r="AI13" s="20">
        <v>2</v>
      </c>
      <c r="AJ13" s="20">
        <v>3</v>
      </c>
    </row>
    <row r="14" spans="1:36" x14ac:dyDescent="0.25">
      <c r="A14" s="5">
        <v>11</v>
      </c>
      <c r="B14" s="20">
        <v>3</v>
      </c>
      <c r="C14" s="20">
        <v>4</v>
      </c>
      <c r="D14" s="20">
        <v>6</v>
      </c>
      <c r="E14" s="20">
        <v>2</v>
      </c>
      <c r="F14" s="20">
        <v>1</v>
      </c>
      <c r="G14" s="114">
        <v>2</v>
      </c>
      <c r="H14" s="114"/>
      <c r="I14" s="114"/>
      <c r="J14" s="114"/>
      <c r="K14" s="20">
        <v>3</v>
      </c>
      <c r="L14" s="20">
        <v>1</v>
      </c>
      <c r="M14" s="37">
        <v>2</v>
      </c>
      <c r="N14" s="37">
        <v>3</v>
      </c>
      <c r="O14" s="37">
        <v>3</v>
      </c>
      <c r="P14" s="37">
        <v>4</v>
      </c>
      <c r="Q14" s="37">
        <v>2</v>
      </c>
      <c r="R14" s="21">
        <v>3</v>
      </c>
      <c r="S14" s="20"/>
      <c r="T14" s="37">
        <v>2</v>
      </c>
      <c r="U14" s="37">
        <v>1</v>
      </c>
      <c r="V14" s="37">
        <v>3</v>
      </c>
      <c r="W14" s="37">
        <v>2</v>
      </c>
      <c r="X14" s="37">
        <v>5</v>
      </c>
      <c r="Y14" s="37">
        <v>4</v>
      </c>
      <c r="Z14" s="37">
        <v>3</v>
      </c>
      <c r="AA14" s="37">
        <v>3</v>
      </c>
      <c r="AB14" s="37">
        <v>2</v>
      </c>
      <c r="AC14" s="37">
        <v>3</v>
      </c>
      <c r="AD14" s="37">
        <v>4</v>
      </c>
      <c r="AE14" s="21">
        <v>2</v>
      </c>
      <c r="AF14" s="20"/>
      <c r="AG14" s="20"/>
      <c r="AH14" s="20">
        <v>1</v>
      </c>
      <c r="AI14" s="20">
        <v>1</v>
      </c>
      <c r="AJ14" s="20">
        <v>4</v>
      </c>
    </row>
    <row r="15" spans="1:36" x14ac:dyDescent="0.25">
      <c r="A15" s="5">
        <v>12</v>
      </c>
      <c r="B15" s="20">
        <v>3</v>
      </c>
      <c r="C15" s="20">
        <v>5</v>
      </c>
      <c r="D15" s="20">
        <v>3</v>
      </c>
      <c r="E15" s="20">
        <v>2</v>
      </c>
      <c r="F15" s="20">
        <v>1</v>
      </c>
      <c r="G15" s="114">
        <v>2</v>
      </c>
      <c r="H15" s="114"/>
      <c r="I15" s="114"/>
      <c r="J15" s="114"/>
      <c r="K15" s="20">
        <v>4</v>
      </c>
      <c r="L15" s="20">
        <v>2</v>
      </c>
      <c r="M15" s="37">
        <v>1</v>
      </c>
      <c r="N15" s="37">
        <v>1</v>
      </c>
      <c r="O15" s="37">
        <v>1</v>
      </c>
      <c r="P15" s="37">
        <v>4</v>
      </c>
      <c r="Q15" s="37">
        <v>3</v>
      </c>
      <c r="R15" s="21">
        <v>2</v>
      </c>
      <c r="S15" s="20"/>
      <c r="T15" s="37">
        <v>3</v>
      </c>
      <c r="U15" s="37">
        <v>2</v>
      </c>
      <c r="V15" s="37">
        <v>1</v>
      </c>
      <c r="W15" s="37">
        <v>4</v>
      </c>
      <c r="X15" s="37">
        <v>3</v>
      </c>
      <c r="Y15" s="37">
        <v>3</v>
      </c>
      <c r="Z15" s="37">
        <v>5</v>
      </c>
      <c r="AA15" s="37">
        <v>5</v>
      </c>
      <c r="AB15" s="37">
        <v>3</v>
      </c>
      <c r="AC15" s="37">
        <v>4</v>
      </c>
      <c r="AD15" s="37">
        <v>4</v>
      </c>
      <c r="AE15" s="21">
        <v>3</v>
      </c>
      <c r="AF15" s="20"/>
      <c r="AG15" s="20"/>
      <c r="AH15" s="20">
        <v>1</v>
      </c>
      <c r="AI15" s="20">
        <v>1</v>
      </c>
      <c r="AJ15" s="20">
        <v>2</v>
      </c>
    </row>
    <row r="16" spans="1:36" x14ac:dyDescent="0.25">
      <c r="A16" s="5">
        <v>13</v>
      </c>
      <c r="B16" s="20">
        <v>4</v>
      </c>
      <c r="C16" s="20">
        <v>4</v>
      </c>
      <c r="D16" s="20">
        <v>4</v>
      </c>
      <c r="E16" s="20">
        <v>1</v>
      </c>
      <c r="F16" s="20">
        <v>2</v>
      </c>
      <c r="G16" s="114">
        <v>2</v>
      </c>
      <c r="H16" s="114"/>
      <c r="I16" s="114"/>
      <c r="J16" s="114"/>
      <c r="K16" s="20">
        <v>1</v>
      </c>
      <c r="L16" s="20">
        <v>2</v>
      </c>
      <c r="M16" s="37">
        <v>4</v>
      </c>
      <c r="N16" s="37">
        <v>0</v>
      </c>
      <c r="O16" s="37">
        <v>1</v>
      </c>
      <c r="P16" s="37">
        <v>3</v>
      </c>
      <c r="Q16" s="37">
        <v>4</v>
      </c>
      <c r="R16" s="21">
        <v>2</v>
      </c>
      <c r="S16" s="20"/>
      <c r="T16" s="37">
        <v>2</v>
      </c>
      <c r="U16" s="37">
        <v>3</v>
      </c>
      <c r="V16" s="37">
        <v>5</v>
      </c>
      <c r="W16" s="37">
        <v>3</v>
      </c>
      <c r="X16" s="37">
        <v>2</v>
      </c>
      <c r="Y16" s="37">
        <v>2</v>
      </c>
      <c r="Z16" s="37">
        <v>3</v>
      </c>
      <c r="AA16" s="37">
        <v>4</v>
      </c>
      <c r="AB16" s="37">
        <v>4</v>
      </c>
      <c r="AC16" s="37">
        <v>4</v>
      </c>
      <c r="AD16" s="37">
        <v>5</v>
      </c>
      <c r="AE16" s="21">
        <v>5</v>
      </c>
      <c r="AF16" s="20"/>
      <c r="AG16" s="20"/>
      <c r="AH16" s="20">
        <v>1</v>
      </c>
      <c r="AI16" s="20">
        <v>2</v>
      </c>
      <c r="AJ16" s="20">
        <v>3</v>
      </c>
    </row>
    <row r="17" spans="1:36" x14ac:dyDescent="0.25">
      <c r="A17" s="5">
        <v>14</v>
      </c>
      <c r="B17" s="20">
        <v>1</v>
      </c>
      <c r="C17" s="20">
        <v>3</v>
      </c>
      <c r="D17" s="20">
        <v>2</v>
      </c>
      <c r="E17" s="20">
        <v>1</v>
      </c>
      <c r="F17" s="20">
        <v>7</v>
      </c>
      <c r="G17" s="114">
        <v>2</v>
      </c>
      <c r="H17" s="114"/>
      <c r="I17" s="114"/>
      <c r="J17" s="114"/>
      <c r="K17" s="20">
        <v>3</v>
      </c>
      <c r="L17" s="20">
        <v>4</v>
      </c>
      <c r="M17" s="37">
        <v>3</v>
      </c>
      <c r="N17" s="37">
        <v>4</v>
      </c>
      <c r="O17" s="37">
        <v>4</v>
      </c>
      <c r="P17" s="37">
        <v>4</v>
      </c>
      <c r="Q17" s="37">
        <v>1</v>
      </c>
      <c r="R17" s="21">
        <v>2</v>
      </c>
      <c r="S17" s="20"/>
      <c r="T17" s="37">
        <v>3</v>
      </c>
      <c r="U17" s="37">
        <v>4</v>
      </c>
      <c r="V17" s="37">
        <v>4</v>
      </c>
      <c r="W17" s="37">
        <v>1</v>
      </c>
      <c r="X17" s="37">
        <v>4</v>
      </c>
      <c r="Y17" s="37">
        <v>3</v>
      </c>
      <c r="Z17" s="37">
        <v>2</v>
      </c>
      <c r="AA17" s="37">
        <v>4</v>
      </c>
      <c r="AB17" s="37">
        <v>3</v>
      </c>
      <c r="AC17" s="37">
        <v>3</v>
      </c>
      <c r="AD17" s="37">
        <v>5</v>
      </c>
      <c r="AE17" s="21">
        <v>5</v>
      </c>
      <c r="AF17" s="89" t="s">
        <v>453</v>
      </c>
      <c r="AG17" s="20"/>
      <c r="AH17" s="20">
        <v>2</v>
      </c>
      <c r="AI17" s="20">
        <v>3</v>
      </c>
      <c r="AJ17" s="20">
        <v>4</v>
      </c>
    </row>
    <row r="18" spans="1:36" x14ac:dyDescent="0.25">
      <c r="A18" s="5">
        <v>15</v>
      </c>
      <c r="B18" s="20">
        <v>2</v>
      </c>
      <c r="C18" s="20">
        <v>2</v>
      </c>
      <c r="D18" s="20">
        <v>4</v>
      </c>
      <c r="E18" s="20">
        <v>2</v>
      </c>
      <c r="F18" s="20">
        <v>3</v>
      </c>
      <c r="G18" s="114">
        <v>1</v>
      </c>
      <c r="H18" s="114">
        <v>2</v>
      </c>
      <c r="I18" s="114">
        <v>1</v>
      </c>
      <c r="J18" s="114"/>
      <c r="K18" s="20">
        <v>3</v>
      </c>
      <c r="L18" s="20">
        <v>5</v>
      </c>
      <c r="M18" s="37">
        <v>4</v>
      </c>
      <c r="N18" s="37">
        <v>3</v>
      </c>
      <c r="O18" s="37">
        <v>3</v>
      </c>
      <c r="P18" s="37">
        <v>2</v>
      </c>
      <c r="Q18" s="37">
        <v>0</v>
      </c>
      <c r="R18" s="21">
        <v>4</v>
      </c>
      <c r="S18" s="20"/>
      <c r="T18" s="37">
        <v>4</v>
      </c>
      <c r="U18" s="37">
        <v>3</v>
      </c>
      <c r="V18" s="37">
        <v>3</v>
      </c>
      <c r="W18" s="37">
        <v>2</v>
      </c>
      <c r="X18" s="37">
        <v>3</v>
      </c>
      <c r="Y18" s="37">
        <v>5</v>
      </c>
      <c r="Z18" s="37">
        <v>4</v>
      </c>
      <c r="AA18" s="37">
        <v>2</v>
      </c>
      <c r="AB18" s="37">
        <v>5</v>
      </c>
      <c r="AC18" s="37">
        <v>3</v>
      </c>
      <c r="AD18" s="37">
        <v>5</v>
      </c>
      <c r="AE18" s="21">
        <v>4</v>
      </c>
      <c r="AF18" s="20"/>
      <c r="AG18" s="20"/>
      <c r="AH18" s="20">
        <v>3</v>
      </c>
      <c r="AI18" s="20">
        <v>2</v>
      </c>
      <c r="AJ18" s="20">
        <v>3</v>
      </c>
    </row>
    <row r="19" spans="1:36" x14ac:dyDescent="0.25">
      <c r="A19" s="5">
        <v>16</v>
      </c>
      <c r="B19" s="20">
        <v>5</v>
      </c>
      <c r="C19" s="20">
        <v>2</v>
      </c>
      <c r="D19" s="20">
        <v>1</v>
      </c>
      <c r="E19" s="20">
        <v>2</v>
      </c>
      <c r="F19" s="20">
        <v>2</v>
      </c>
      <c r="G19" s="114">
        <v>1</v>
      </c>
      <c r="H19" s="114">
        <v>3</v>
      </c>
      <c r="I19" s="114">
        <v>2</v>
      </c>
      <c r="J19" s="114"/>
      <c r="K19" s="20">
        <v>2</v>
      </c>
      <c r="L19" s="20">
        <v>2</v>
      </c>
      <c r="M19" s="37">
        <v>3</v>
      </c>
      <c r="N19" s="37">
        <v>4</v>
      </c>
      <c r="O19" s="37">
        <v>4</v>
      </c>
      <c r="P19" s="37">
        <v>3</v>
      </c>
      <c r="Q19" s="37">
        <v>3</v>
      </c>
      <c r="R19" s="21">
        <v>4</v>
      </c>
      <c r="S19" s="20"/>
      <c r="T19" s="37">
        <v>5</v>
      </c>
      <c r="U19" s="37">
        <v>4</v>
      </c>
      <c r="V19" s="37">
        <v>2</v>
      </c>
      <c r="W19" s="37">
        <v>4</v>
      </c>
      <c r="X19" s="37">
        <v>1</v>
      </c>
      <c r="Y19" s="37">
        <v>4</v>
      </c>
      <c r="Z19" s="37">
        <v>3</v>
      </c>
      <c r="AA19" s="37">
        <v>1</v>
      </c>
      <c r="AB19" s="37">
        <v>3</v>
      </c>
      <c r="AC19" s="37">
        <v>3</v>
      </c>
      <c r="AD19" s="37">
        <v>5</v>
      </c>
      <c r="AE19" s="21">
        <v>3</v>
      </c>
      <c r="AF19" s="20"/>
      <c r="AG19" s="20"/>
      <c r="AH19" s="20">
        <v>2</v>
      </c>
      <c r="AI19" s="20">
        <v>1</v>
      </c>
      <c r="AJ19" s="20">
        <v>2</v>
      </c>
    </row>
    <row r="20" spans="1:36" x14ac:dyDescent="0.25">
      <c r="A20" s="5">
        <v>17</v>
      </c>
      <c r="B20" s="20">
        <v>6</v>
      </c>
      <c r="C20" s="20">
        <v>3</v>
      </c>
      <c r="D20" s="20">
        <v>3</v>
      </c>
      <c r="E20" s="20">
        <v>1</v>
      </c>
      <c r="F20" s="20">
        <v>4</v>
      </c>
      <c r="G20" s="114">
        <v>1</v>
      </c>
      <c r="H20" s="114">
        <v>5</v>
      </c>
      <c r="I20" s="114">
        <v>2</v>
      </c>
      <c r="J20" s="114"/>
      <c r="K20" s="20">
        <v>2</v>
      </c>
      <c r="L20" s="20">
        <v>3</v>
      </c>
      <c r="M20" s="37">
        <v>3</v>
      </c>
      <c r="N20" s="37">
        <v>3</v>
      </c>
      <c r="O20" s="37">
        <v>3</v>
      </c>
      <c r="P20" s="37">
        <v>4</v>
      </c>
      <c r="Q20" s="37">
        <v>2</v>
      </c>
      <c r="R20" s="21">
        <v>3</v>
      </c>
      <c r="S20" s="20"/>
      <c r="T20" s="37">
        <v>1</v>
      </c>
      <c r="U20" s="37">
        <v>2</v>
      </c>
      <c r="V20" s="37">
        <v>3</v>
      </c>
      <c r="W20" s="37">
        <v>3</v>
      </c>
      <c r="X20" s="37">
        <v>3</v>
      </c>
      <c r="Y20" s="37">
        <v>3</v>
      </c>
      <c r="Z20" s="37">
        <v>5</v>
      </c>
      <c r="AA20" s="37">
        <v>2</v>
      </c>
      <c r="AB20" s="37">
        <v>2</v>
      </c>
      <c r="AC20" s="37">
        <v>3</v>
      </c>
      <c r="AD20" s="37">
        <v>3</v>
      </c>
      <c r="AE20" s="21">
        <v>4</v>
      </c>
      <c r="AF20" s="89" t="s">
        <v>454</v>
      </c>
      <c r="AG20" s="20"/>
      <c r="AH20" s="20">
        <v>2</v>
      </c>
      <c r="AI20" s="20">
        <v>4</v>
      </c>
      <c r="AJ20" s="20">
        <v>1</v>
      </c>
    </row>
    <row r="21" spans="1:36" x14ac:dyDescent="0.25">
      <c r="A21" s="5">
        <v>18</v>
      </c>
      <c r="B21" s="20">
        <v>6</v>
      </c>
      <c r="C21" s="20">
        <v>1</v>
      </c>
      <c r="D21" s="20">
        <v>7</v>
      </c>
      <c r="E21" s="20">
        <v>1</v>
      </c>
      <c r="F21" s="20">
        <v>6</v>
      </c>
      <c r="G21" s="114">
        <v>2</v>
      </c>
      <c r="H21" s="114"/>
      <c r="I21" s="114"/>
      <c r="J21" s="114"/>
      <c r="K21" s="20">
        <v>3</v>
      </c>
      <c r="L21" s="20">
        <v>3</v>
      </c>
      <c r="M21" s="37">
        <v>2</v>
      </c>
      <c r="N21" s="37">
        <v>3</v>
      </c>
      <c r="O21" s="37">
        <v>2</v>
      </c>
      <c r="P21" s="37">
        <v>3</v>
      </c>
      <c r="Q21" s="37">
        <v>3</v>
      </c>
      <c r="R21" s="21">
        <v>4</v>
      </c>
      <c r="S21" s="20"/>
      <c r="T21" s="37">
        <v>2</v>
      </c>
      <c r="U21" s="37">
        <v>4</v>
      </c>
      <c r="V21" s="37">
        <v>3</v>
      </c>
      <c r="W21" s="37">
        <v>5</v>
      </c>
      <c r="X21" s="37">
        <v>2</v>
      </c>
      <c r="Y21" s="37">
        <v>4</v>
      </c>
      <c r="Z21" s="37">
        <v>4</v>
      </c>
      <c r="AA21" s="37">
        <v>3</v>
      </c>
      <c r="AB21" s="37">
        <v>4</v>
      </c>
      <c r="AC21" s="37">
        <v>3</v>
      </c>
      <c r="AD21" s="37">
        <v>4</v>
      </c>
      <c r="AE21" s="21">
        <v>5</v>
      </c>
      <c r="AF21" s="20"/>
      <c r="AG21" s="20"/>
      <c r="AH21" s="20">
        <v>1</v>
      </c>
      <c r="AI21" s="20">
        <v>2</v>
      </c>
      <c r="AJ21" s="20">
        <v>2</v>
      </c>
    </row>
    <row r="22" spans="1:36" x14ac:dyDescent="0.25">
      <c r="A22" s="5">
        <v>19</v>
      </c>
      <c r="B22" s="20">
        <v>5</v>
      </c>
      <c r="C22" s="20">
        <v>4</v>
      </c>
      <c r="D22" s="20">
        <v>5</v>
      </c>
      <c r="E22" s="20">
        <v>1</v>
      </c>
      <c r="F22" s="20">
        <v>3</v>
      </c>
      <c r="G22" s="114">
        <v>2</v>
      </c>
      <c r="H22" s="114"/>
      <c r="I22" s="114"/>
      <c r="J22" s="114"/>
      <c r="K22" s="20">
        <v>2</v>
      </c>
      <c r="L22" s="20">
        <v>3</v>
      </c>
      <c r="M22" s="37">
        <v>3</v>
      </c>
      <c r="N22" s="37">
        <v>2</v>
      </c>
      <c r="O22" s="37">
        <v>3</v>
      </c>
      <c r="P22" s="37">
        <v>2</v>
      </c>
      <c r="Q22" s="37">
        <v>4</v>
      </c>
      <c r="R22" s="21">
        <v>3</v>
      </c>
      <c r="S22" s="20"/>
      <c r="T22" s="37">
        <v>4</v>
      </c>
      <c r="U22" s="37">
        <v>5</v>
      </c>
      <c r="V22" s="37">
        <v>4</v>
      </c>
      <c r="W22" s="37">
        <v>3</v>
      </c>
      <c r="X22" s="37">
        <v>4</v>
      </c>
      <c r="Y22" s="37">
        <v>2</v>
      </c>
      <c r="Z22" s="37">
        <v>3</v>
      </c>
      <c r="AA22" s="37">
        <v>1</v>
      </c>
      <c r="AB22" s="37">
        <v>3</v>
      </c>
      <c r="AC22" s="37">
        <v>2</v>
      </c>
      <c r="AD22" s="37">
        <v>5</v>
      </c>
      <c r="AE22" s="21">
        <v>5</v>
      </c>
      <c r="AF22" s="20"/>
      <c r="AG22" s="20"/>
      <c r="AH22" s="20">
        <v>1</v>
      </c>
      <c r="AI22" s="20">
        <v>3</v>
      </c>
      <c r="AJ22" s="20">
        <v>4</v>
      </c>
    </row>
    <row r="23" spans="1:36" x14ac:dyDescent="0.25">
      <c r="A23" s="5">
        <v>20</v>
      </c>
      <c r="B23" s="20">
        <v>4</v>
      </c>
      <c r="C23" s="20">
        <v>3</v>
      </c>
      <c r="D23" s="20">
        <v>3</v>
      </c>
      <c r="E23" s="20">
        <v>1</v>
      </c>
      <c r="F23" s="20">
        <v>4</v>
      </c>
      <c r="G23" s="114">
        <v>1</v>
      </c>
      <c r="H23" s="114">
        <v>2</v>
      </c>
      <c r="I23" s="114">
        <v>1</v>
      </c>
      <c r="J23" s="114"/>
      <c r="K23" s="20">
        <v>3</v>
      </c>
      <c r="L23" s="20">
        <v>2</v>
      </c>
      <c r="M23" s="37">
        <v>4</v>
      </c>
      <c r="N23" s="37">
        <v>2</v>
      </c>
      <c r="O23" s="37">
        <v>3</v>
      </c>
      <c r="P23" s="37">
        <v>2</v>
      </c>
      <c r="Q23" s="37">
        <v>3</v>
      </c>
      <c r="R23" s="21">
        <v>1</v>
      </c>
      <c r="S23" s="20"/>
      <c r="T23" s="37">
        <v>4</v>
      </c>
      <c r="U23" s="37">
        <v>2</v>
      </c>
      <c r="V23" s="37">
        <v>2</v>
      </c>
      <c r="W23" s="37">
        <v>4</v>
      </c>
      <c r="X23" s="37">
        <v>5</v>
      </c>
      <c r="Y23" s="37">
        <v>5</v>
      </c>
      <c r="Z23" s="37">
        <v>4</v>
      </c>
      <c r="AA23" s="37">
        <v>4</v>
      </c>
      <c r="AB23" s="37">
        <v>1</v>
      </c>
      <c r="AC23" s="37">
        <v>4</v>
      </c>
      <c r="AD23" s="37">
        <v>2</v>
      </c>
      <c r="AE23" s="21">
        <v>3</v>
      </c>
      <c r="AF23" s="20"/>
      <c r="AG23" s="20"/>
      <c r="AH23" s="20">
        <v>2</v>
      </c>
      <c r="AI23" s="20">
        <v>4</v>
      </c>
      <c r="AJ23" s="20">
        <v>3</v>
      </c>
    </row>
    <row r="24" spans="1:36" x14ac:dyDescent="0.25">
      <c r="T24" s="90">
        <v>4</v>
      </c>
      <c r="U24" s="90">
        <v>4</v>
      </c>
      <c r="V24" s="90">
        <v>4</v>
      </c>
      <c r="W24" s="90">
        <v>4</v>
      </c>
      <c r="X24" s="90">
        <v>4</v>
      </c>
      <c r="Y24" s="90">
        <v>4</v>
      </c>
      <c r="Z24" s="90">
        <v>4</v>
      </c>
      <c r="AA24" s="90">
        <v>4</v>
      </c>
      <c r="AB24" s="90">
        <v>4</v>
      </c>
      <c r="AC24" s="90">
        <v>4</v>
      </c>
      <c r="AD24" s="90">
        <v>4</v>
      </c>
      <c r="AE24" s="1">
        <v>4</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I114"/>
  <sheetViews>
    <sheetView workbookViewId="0">
      <selection activeCell="A28" sqref="A28"/>
    </sheetView>
  </sheetViews>
  <sheetFormatPr defaultColWidth="8.875" defaultRowHeight="15" x14ac:dyDescent="0.25"/>
  <cols>
    <col min="1" max="1" width="22.125" style="104" customWidth="1"/>
    <col min="2" max="2" width="8.875" style="104"/>
    <col min="3" max="3" width="9.625" style="104" bestFit="1" customWidth="1"/>
    <col min="4" max="6" width="8.875" style="104"/>
    <col min="7" max="7" width="10.125" style="104" bestFit="1" customWidth="1"/>
    <col min="8" max="8" width="8.875" style="104"/>
    <col min="9" max="9" width="11.875" style="104" customWidth="1"/>
    <col min="10" max="16384" width="8.875" style="104"/>
  </cols>
  <sheetData>
    <row r="1" spans="1:8" x14ac:dyDescent="0.25">
      <c r="A1" s="116" t="s">
        <v>542</v>
      </c>
      <c r="B1" s="117"/>
      <c r="C1" s="117"/>
      <c r="D1" s="117"/>
      <c r="E1" s="117"/>
      <c r="F1" s="117"/>
      <c r="G1" s="117"/>
      <c r="H1" s="117"/>
    </row>
    <row r="4" spans="1:8" s="110" customFormat="1" x14ac:dyDescent="0.25">
      <c r="A4" s="110" t="s">
        <v>541</v>
      </c>
    </row>
    <row r="6" spans="1:8" ht="45" x14ac:dyDescent="0.25">
      <c r="A6" s="127"/>
      <c r="B6" s="127" t="s">
        <v>95</v>
      </c>
      <c r="C6" s="127"/>
      <c r="D6" s="127" t="s">
        <v>97</v>
      </c>
      <c r="E6" s="127"/>
      <c r="F6" s="125" t="s">
        <v>458</v>
      </c>
      <c r="G6" s="127"/>
      <c r="H6" s="127"/>
    </row>
    <row r="7" spans="1:8" x14ac:dyDescent="0.25">
      <c r="A7" s="129">
        <v>0</v>
      </c>
      <c r="B7" s="130">
        <v>11</v>
      </c>
      <c r="C7" s="127"/>
      <c r="D7" s="131">
        <f t="shared" ref="D7:D13" si="0">B7/$B$15</f>
        <v>8.59375E-2</v>
      </c>
      <c r="E7" s="127"/>
      <c r="F7" s="126">
        <v>0</v>
      </c>
      <c r="G7" s="133">
        <f t="shared" ref="G7:G13" si="1">F7*B7</f>
        <v>0</v>
      </c>
      <c r="H7" s="127"/>
    </row>
    <row r="8" spans="1:8" x14ac:dyDescent="0.25">
      <c r="A8" s="127" t="s">
        <v>318</v>
      </c>
      <c r="B8" s="130">
        <v>78</v>
      </c>
      <c r="C8" s="127"/>
      <c r="D8" s="131">
        <f t="shared" si="0"/>
        <v>0.609375</v>
      </c>
      <c r="E8" s="127"/>
      <c r="F8" s="126">
        <v>13.68</v>
      </c>
      <c r="G8" s="133">
        <f t="shared" si="1"/>
        <v>1067.04</v>
      </c>
      <c r="H8" s="127"/>
    </row>
    <row r="9" spans="1:8" x14ac:dyDescent="0.25">
      <c r="A9" s="127" t="s">
        <v>319</v>
      </c>
      <c r="B9" s="130">
        <v>34</v>
      </c>
      <c r="C9" s="127"/>
      <c r="D9" s="131">
        <f t="shared" si="0"/>
        <v>0.265625</v>
      </c>
      <c r="E9" s="127"/>
      <c r="F9" s="126">
        <v>31.82</v>
      </c>
      <c r="G9" s="133">
        <f t="shared" si="1"/>
        <v>1081.8800000000001</v>
      </c>
      <c r="H9" s="127"/>
    </row>
    <row r="10" spans="1:8" x14ac:dyDescent="0.25">
      <c r="A10" s="127" t="s">
        <v>320</v>
      </c>
      <c r="B10" s="130">
        <v>3</v>
      </c>
      <c r="C10" s="127"/>
      <c r="D10" s="131">
        <f t="shared" si="0"/>
        <v>2.34375E-2</v>
      </c>
      <c r="E10" s="127"/>
      <c r="F10" s="126">
        <v>52.76</v>
      </c>
      <c r="G10" s="133">
        <f t="shared" si="1"/>
        <v>158.28</v>
      </c>
      <c r="H10" s="127"/>
    </row>
    <row r="11" spans="1:8" x14ac:dyDescent="0.25">
      <c r="A11" s="127" t="s">
        <v>321</v>
      </c>
      <c r="B11" s="130">
        <v>2</v>
      </c>
      <c r="C11" s="127"/>
      <c r="D11" s="131">
        <f t="shared" si="0"/>
        <v>1.5625E-2</v>
      </c>
      <c r="E11" s="127"/>
      <c r="F11" s="126">
        <v>74.81</v>
      </c>
      <c r="G11" s="133">
        <f t="shared" si="1"/>
        <v>149.62</v>
      </c>
      <c r="H11" s="127"/>
    </row>
    <row r="12" spans="1:8" x14ac:dyDescent="0.25">
      <c r="A12" s="127" t="s">
        <v>322</v>
      </c>
      <c r="B12" s="130">
        <v>0</v>
      </c>
      <c r="C12" s="127"/>
      <c r="D12" s="131">
        <f t="shared" si="0"/>
        <v>0</v>
      </c>
      <c r="E12" s="127"/>
      <c r="F12" s="126">
        <v>98.6</v>
      </c>
      <c r="G12" s="133">
        <f t="shared" si="1"/>
        <v>0</v>
      </c>
      <c r="H12" s="127"/>
    </row>
    <row r="13" spans="1:8" x14ac:dyDescent="0.25">
      <c r="A13" s="127" t="s">
        <v>334</v>
      </c>
      <c r="B13" s="130">
        <v>0</v>
      </c>
      <c r="C13" s="127"/>
      <c r="D13" s="131">
        <f t="shared" si="0"/>
        <v>0</v>
      </c>
      <c r="E13" s="127"/>
      <c r="F13" s="126">
        <v>184.54</v>
      </c>
      <c r="G13" s="133">
        <f t="shared" si="1"/>
        <v>0</v>
      </c>
      <c r="H13" s="127"/>
    </row>
    <row r="14" spans="1:8" x14ac:dyDescent="0.25">
      <c r="A14" s="127"/>
      <c r="B14" s="127"/>
      <c r="C14" s="127"/>
      <c r="D14" s="127"/>
      <c r="E14" s="127"/>
      <c r="F14" s="127"/>
      <c r="G14" s="127"/>
      <c r="H14" s="127"/>
    </row>
    <row r="15" spans="1:8" x14ac:dyDescent="0.25">
      <c r="A15" s="127" t="s">
        <v>540</v>
      </c>
      <c r="B15" s="127">
        <f>SUM(B7:B13)</f>
        <v>128</v>
      </c>
      <c r="C15" s="127"/>
      <c r="D15" s="127"/>
      <c r="E15" s="127"/>
      <c r="F15" s="127"/>
      <c r="G15" s="132">
        <f>SUM(G7:G13)</f>
        <v>2456.8200000000002</v>
      </c>
      <c r="H15" s="127"/>
    </row>
    <row r="17" spans="1:4" x14ac:dyDescent="0.25">
      <c r="A17" s="104" t="s">
        <v>539</v>
      </c>
      <c r="C17" s="111">
        <f>G15/B15</f>
        <v>19.193906250000001</v>
      </c>
    </row>
    <row r="19" spans="1:4" s="110" customFormat="1" x14ac:dyDescent="0.25">
      <c r="A19" s="110" t="s">
        <v>538</v>
      </c>
    </row>
    <row r="21" spans="1:4" x14ac:dyDescent="0.25">
      <c r="B21" s="104" t="s">
        <v>95</v>
      </c>
      <c r="D21" s="104" t="s">
        <v>97</v>
      </c>
    </row>
    <row r="22" spans="1:4" x14ac:dyDescent="0.25">
      <c r="A22" s="104" t="s">
        <v>537</v>
      </c>
      <c r="B22" s="105">
        <v>27</v>
      </c>
      <c r="D22" s="119">
        <f t="shared" ref="D22:D27" si="2">B22/$B$29</f>
        <v>0.2109375</v>
      </c>
    </row>
    <row r="23" spans="1:4" x14ac:dyDescent="0.25">
      <c r="A23" s="104" t="s">
        <v>536</v>
      </c>
      <c r="B23" s="105">
        <v>6</v>
      </c>
      <c r="D23" s="119">
        <f t="shared" si="2"/>
        <v>4.6875E-2</v>
      </c>
    </row>
    <row r="24" spans="1:4" x14ac:dyDescent="0.25">
      <c r="A24" s="104" t="s">
        <v>535</v>
      </c>
      <c r="B24" s="105">
        <v>13</v>
      </c>
      <c r="D24" s="119">
        <f t="shared" si="2"/>
        <v>0.1015625</v>
      </c>
    </row>
    <row r="25" spans="1:4" x14ac:dyDescent="0.25">
      <c r="A25" s="104" t="s">
        <v>534</v>
      </c>
      <c r="B25" s="105">
        <v>10</v>
      </c>
      <c r="D25" s="119">
        <f t="shared" si="2"/>
        <v>7.8125E-2</v>
      </c>
    </row>
    <row r="26" spans="1:4" x14ac:dyDescent="0.25">
      <c r="A26" s="104" t="s">
        <v>533</v>
      </c>
      <c r="B26" s="105">
        <v>28</v>
      </c>
      <c r="D26" s="119">
        <f t="shared" si="2"/>
        <v>0.21875</v>
      </c>
    </row>
    <row r="27" spans="1:4" x14ac:dyDescent="0.25">
      <c r="A27" s="104" t="s">
        <v>532</v>
      </c>
      <c r="B27" s="105">
        <v>44</v>
      </c>
      <c r="D27" s="119">
        <f t="shared" si="2"/>
        <v>0.34375</v>
      </c>
    </row>
    <row r="29" spans="1:4" x14ac:dyDescent="0.25">
      <c r="A29" s="104" t="s">
        <v>524</v>
      </c>
      <c r="B29" s="104">
        <f>SUM(B22:B27)</f>
        <v>128</v>
      </c>
    </row>
    <row r="32" spans="1:4" s="110" customFormat="1" x14ac:dyDescent="0.25">
      <c r="A32" s="110" t="s">
        <v>531</v>
      </c>
    </row>
    <row r="34" spans="1:8" ht="45" x14ac:dyDescent="0.25">
      <c r="A34" s="127"/>
      <c r="B34" s="127" t="s">
        <v>95</v>
      </c>
      <c r="C34" s="127"/>
      <c r="D34" s="127" t="s">
        <v>97</v>
      </c>
      <c r="E34" s="127"/>
      <c r="F34" s="125" t="s">
        <v>458</v>
      </c>
      <c r="G34" s="127"/>
      <c r="H34" s="127"/>
    </row>
    <row r="35" spans="1:8" x14ac:dyDescent="0.25">
      <c r="A35" s="129">
        <v>0</v>
      </c>
      <c r="B35" s="130">
        <v>33</v>
      </c>
      <c r="C35" s="127"/>
      <c r="D35" s="131">
        <f t="shared" ref="D35:D41" si="3">B35/$B$43</f>
        <v>0.2578125</v>
      </c>
      <c r="E35" s="127"/>
      <c r="F35" s="126"/>
      <c r="G35" s="132">
        <f t="shared" ref="G35:G41" si="4">F35*B35</f>
        <v>0</v>
      </c>
      <c r="H35" s="127"/>
    </row>
    <row r="36" spans="1:8" x14ac:dyDescent="0.25">
      <c r="A36" s="127" t="s">
        <v>318</v>
      </c>
      <c r="B36" s="130">
        <v>72</v>
      </c>
      <c r="C36" s="127"/>
      <c r="D36" s="131">
        <f t="shared" si="3"/>
        <v>0.5625</v>
      </c>
      <c r="E36" s="127"/>
      <c r="F36" s="126">
        <v>13.973764258555132</v>
      </c>
      <c r="G36" s="132">
        <f t="shared" si="4"/>
        <v>1006.1110266159695</v>
      </c>
      <c r="H36" s="127"/>
    </row>
    <row r="37" spans="1:8" x14ac:dyDescent="0.25">
      <c r="A37" s="127" t="s">
        <v>319</v>
      </c>
      <c r="B37" s="130">
        <v>17</v>
      </c>
      <c r="C37" s="127"/>
      <c r="D37" s="131">
        <f t="shared" si="3"/>
        <v>0.1328125</v>
      </c>
      <c r="E37" s="127"/>
      <c r="F37" s="126">
        <v>32.654135338345867</v>
      </c>
      <c r="G37" s="132">
        <f t="shared" si="4"/>
        <v>555.12030075187977</v>
      </c>
      <c r="H37" s="127"/>
    </row>
    <row r="38" spans="1:8" x14ac:dyDescent="0.25">
      <c r="A38" s="127" t="s">
        <v>320</v>
      </c>
      <c r="B38" s="130">
        <v>4</v>
      </c>
      <c r="C38" s="127"/>
      <c r="D38" s="131">
        <f t="shared" si="3"/>
        <v>3.125E-2</v>
      </c>
      <c r="E38" s="127"/>
      <c r="F38" s="126">
        <v>52.25433526011561</v>
      </c>
      <c r="G38" s="132">
        <f t="shared" si="4"/>
        <v>209.01734104046244</v>
      </c>
      <c r="H38" s="127"/>
    </row>
    <row r="39" spans="1:8" x14ac:dyDescent="0.25">
      <c r="A39" s="127" t="s">
        <v>321</v>
      </c>
      <c r="B39" s="130">
        <v>0</v>
      </c>
      <c r="C39" s="127"/>
      <c r="D39" s="131">
        <f t="shared" si="3"/>
        <v>0</v>
      </c>
      <c r="E39" s="127"/>
      <c r="F39" s="126">
        <v>74.615384615384613</v>
      </c>
      <c r="G39" s="132">
        <f t="shared" si="4"/>
        <v>0</v>
      </c>
      <c r="H39" s="127"/>
    </row>
    <row r="40" spans="1:8" x14ac:dyDescent="0.25">
      <c r="A40" s="127" t="s">
        <v>322</v>
      </c>
      <c r="B40" s="130">
        <v>1</v>
      </c>
      <c r="C40" s="127"/>
      <c r="D40" s="131">
        <f t="shared" si="3"/>
        <v>7.8125E-3</v>
      </c>
      <c r="E40" s="127"/>
      <c r="F40" s="126">
        <v>99.912280701754383</v>
      </c>
      <c r="G40" s="132">
        <f t="shared" si="4"/>
        <v>99.912280701754383</v>
      </c>
      <c r="H40" s="127"/>
    </row>
    <row r="41" spans="1:8" x14ac:dyDescent="0.25">
      <c r="A41" s="127" t="s">
        <v>334</v>
      </c>
      <c r="B41" s="130">
        <v>1</v>
      </c>
      <c r="C41" s="127"/>
      <c r="D41" s="131">
        <f t="shared" si="3"/>
        <v>7.8125E-3</v>
      </c>
      <c r="E41" s="127"/>
      <c r="F41" s="126">
        <v>212.02739726027397</v>
      </c>
      <c r="G41" s="132">
        <f t="shared" si="4"/>
        <v>212.02739726027397</v>
      </c>
      <c r="H41" s="127"/>
    </row>
    <row r="42" spans="1:8" x14ac:dyDescent="0.25">
      <c r="A42" s="127"/>
      <c r="B42" s="127"/>
      <c r="C42" s="127"/>
      <c r="D42" s="127"/>
      <c r="E42" s="127"/>
      <c r="F42" s="127"/>
      <c r="G42" s="127"/>
      <c r="H42" s="127"/>
    </row>
    <row r="43" spans="1:8" x14ac:dyDescent="0.25">
      <c r="A43" s="127" t="s">
        <v>524</v>
      </c>
      <c r="B43" s="127">
        <f>SUM(B35:B41)</f>
        <v>128</v>
      </c>
      <c r="C43" s="127"/>
      <c r="D43" s="127"/>
      <c r="E43" s="127"/>
      <c r="F43" s="127"/>
      <c r="G43" s="132">
        <f>SUM(G35:G41)</f>
        <v>2082.1883463703398</v>
      </c>
      <c r="H43" s="127"/>
    </row>
    <row r="44" spans="1:8" x14ac:dyDescent="0.25">
      <c r="A44" s="127"/>
      <c r="B44" s="127"/>
      <c r="C44" s="127"/>
      <c r="D44" s="127"/>
      <c r="E44" s="127"/>
      <c r="F44" s="127"/>
      <c r="G44" s="127"/>
      <c r="H44" s="127"/>
    </row>
    <row r="45" spans="1:8" x14ac:dyDescent="0.25">
      <c r="A45" s="104" t="s">
        <v>530</v>
      </c>
      <c r="B45" s="111">
        <f>G43/B43</f>
        <v>16.26709645601828</v>
      </c>
    </row>
    <row r="47" spans="1:8" x14ac:dyDescent="0.25">
      <c r="A47" s="104" t="s">
        <v>529</v>
      </c>
      <c r="D47" s="112">
        <f>SUM(D36:D41)</f>
        <v>0.7421875</v>
      </c>
    </row>
    <row r="51" spans="1:4" s="110" customFormat="1" x14ac:dyDescent="0.25">
      <c r="A51" s="110" t="s">
        <v>528</v>
      </c>
    </row>
    <row r="53" spans="1:4" x14ac:dyDescent="0.25">
      <c r="B53" s="104" t="s">
        <v>95</v>
      </c>
      <c r="D53" s="104" t="s">
        <v>97</v>
      </c>
    </row>
    <row r="54" spans="1:4" x14ac:dyDescent="0.25">
      <c r="A54" s="104" t="s">
        <v>312</v>
      </c>
      <c r="B54" s="105">
        <v>44</v>
      </c>
      <c r="D54" s="119">
        <f t="shared" ref="D54:D59" si="5">B54/$B$61</f>
        <v>0.34108527131782945</v>
      </c>
    </row>
    <row r="55" spans="1:4" x14ac:dyDescent="0.25">
      <c r="A55" s="104" t="s">
        <v>313</v>
      </c>
      <c r="B55" s="105">
        <v>22</v>
      </c>
      <c r="D55" s="119">
        <f t="shared" si="5"/>
        <v>0.17054263565891473</v>
      </c>
    </row>
    <row r="56" spans="1:4" x14ac:dyDescent="0.25">
      <c r="A56" s="120">
        <v>2010</v>
      </c>
      <c r="B56" s="105">
        <v>23</v>
      </c>
      <c r="D56" s="119">
        <f t="shared" si="5"/>
        <v>0.17829457364341086</v>
      </c>
    </row>
    <row r="57" spans="1:4" x14ac:dyDescent="0.25">
      <c r="A57" s="120" t="s">
        <v>527</v>
      </c>
      <c r="B57" s="105">
        <v>40</v>
      </c>
      <c r="D57" s="119">
        <f t="shared" si="5"/>
        <v>0.31007751937984496</v>
      </c>
    </row>
    <row r="58" spans="1:4" x14ac:dyDescent="0.25">
      <c r="A58" s="120" t="s">
        <v>526</v>
      </c>
      <c r="B58" s="105">
        <v>0</v>
      </c>
      <c r="D58" s="119">
        <f t="shared" si="5"/>
        <v>0</v>
      </c>
    </row>
    <row r="59" spans="1:4" x14ac:dyDescent="0.25">
      <c r="A59" s="120" t="s">
        <v>525</v>
      </c>
      <c r="B59" s="105">
        <v>0</v>
      </c>
      <c r="D59" s="119">
        <f t="shared" si="5"/>
        <v>0</v>
      </c>
    </row>
    <row r="61" spans="1:4" x14ac:dyDescent="0.25">
      <c r="A61" s="120" t="s">
        <v>524</v>
      </c>
      <c r="B61" s="104">
        <f>SUM(B54:B59)</f>
        <v>129</v>
      </c>
    </row>
    <row r="66" spans="1:9" s="121" customFormat="1" x14ac:dyDescent="0.25">
      <c r="A66" s="121" t="s">
        <v>523</v>
      </c>
    </row>
    <row r="67" spans="1:9" s="121" customFormat="1" x14ac:dyDescent="0.25"/>
    <row r="68" spans="1:9" x14ac:dyDescent="0.25">
      <c r="A68" s="122" t="s">
        <v>522</v>
      </c>
    </row>
    <row r="69" spans="1:9" ht="75" x14ac:dyDescent="0.25">
      <c r="A69" s="104" t="s">
        <v>519</v>
      </c>
      <c r="B69" s="108"/>
      <c r="C69" s="522" t="s">
        <v>518</v>
      </c>
      <c r="D69" s="522"/>
      <c r="E69" s="522"/>
      <c r="F69" s="522"/>
      <c r="G69" s="108" t="s">
        <v>517</v>
      </c>
      <c r="I69" s="108" t="s">
        <v>516</v>
      </c>
    </row>
    <row r="70" spans="1:9" x14ac:dyDescent="0.25">
      <c r="C70" s="104">
        <v>1</v>
      </c>
      <c r="D70" s="104">
        <v>2</v>
      </c>
      <c r="E70" s="104">
        <v>3</v>
      </c>
      <c r="F70" s="104">
        <v>4</v>
      </c>
    </row>
    <row r="71" spans="1:9" x14ac:dyDescent="0.25">
      <c r="A71" s="120" t="s">
        <v>515</v>
      </c>
      <c r="C71" s="105">
        <v>54</v>
      </c>
      <c r="D71" s="105">
        <v>12</v>
      </c>
      <c r="E71" s="105">
        <v>31</v>
      </c>
      <c r="F71" s="105"/>
      <c r="G71" s="104">
        <f>SUM(C71:F71)</f>
        <v>97</v>
      </c>
      <c r="I71" s="104">
        <f>G71*6</f>
        <v>582</v>
      </c>
    </row>
    <row r="72" spans="1:9" x14ac:dyDescent="0.25">
      <c r="A72" s="120" t="s">
        <v>514</v>
      </c>
      <c r="C72" s="105">
        <v>54</v>
      </c>
      <c r="D72" s="105">
        <v>20</v>
      </c>
      <c r="E72" s="105">
        <v>35</v>
      </c>
      <c r="F72" s="105"/>
      <c r="G72" s="104">
        <f>SUM(C72:F72)</f>
        <v>109</v>
      </c>
      <c r="I72" s="104">
        <f>G72*6</f>
        <v>654</v>
      </c>
    </row>
    <row r="73" spans="1:9" x14ac:dyDescent="0.25">
      <c r="A73" s="120" t="s">
        <v>513</v>
      </c>
      <c r="C73" s="105">
        <v>30</v>
      </c>
      <c r="D73" s="105">
        <v>15</v>
      </c>
      <c r="E73" s="105">
        <v>34</v>
      </c>
      <c r="F73" s="105"/>
      <c r="G73" s="104">
        <f>SUM(C73:F73)</f>
        <v>79</v>
      </c>
      <c r="I73" s="104">
        <f>G73*6</f>
        <v>474</v>
      </c>
    </row>
    <row r="74" spans="1:9" x14ac:dyDescent="0.25">
      <c r="A74" s="120" t="s">
        <v>512</v>
      </c>
      <c r="B74" s="123"/>
      <c r="C74" s="105">
        <v>16</v>
      </c>
      <c r="D74" s="105">
        <v>11</v>
      </c>
      <c r="E74" s="105">
        <v>16</v>
      </c>
      <c r="F74" s="105"/>
      <c r="G74" s="104">
        <f>SUM(C74:F74)</f>
        <v>43</v>
      </c>
      <c r="I74" s="104">
        <f>G74*6</f>
        <v>258</v>
      </c>
    </row>
    <row r="75" spans="1:9" x14ac:dyDescent="0.25">
      <c r="A75" s="120" t="s">
        <v>511</v>
      </c>
      <c r="C75" s="105">
        <v>8</v>
      </c>
      <c r="D75" s="105">
        <v>5</v>
      </c>
      <c r="E75" s="105">
        <v>4</v>
      </c>
      <c r="F75" s="105"/>
      <c r="G75" s="104">
        <f>SUM(C75:F75)</f>
        <v>17</v>
      </c>
      <c r="I75" s="104">
        <f>G75*6</f>
        <v>102</v>
      </c>
    </row>
    <row r="76" spans="1:9" x14ac:dyDescent="0.25">
      <c r="G76" s="104">
        <f>SUM(G71:G75)</f>
        <v>345</v>
      </c>
    </row>
    <row r="77" spans="1:9" x14ac:dyDescent="0.25">
      <c r="A77" s="120" t="s">
        <v>510</v>
      </c>
      <c r="C77" s="104">
        <f>SUM(C71:C75)</f>
        <v>162</v>
      </c>
      <c r="D77" s="104">
        <f>SUM(D71:D75)</f>
        <v>63</v>
      </c>
      <c r="E77" s="104">
        <f>SUM(E71:E75)</f>
        <v>120</v>
      </c>
      <c r="F77" s="104">
        <f>SUM(F71:F75)</f>
        <v>0</v>
      </c>
    </row>
    <row r="78" spans="1:9" x14ac:dyDescent="0.25">
      <c r="H78" s="124" t="s">
        <v>509</v>
      </c>
      <c r="I78" s="113">
        <f>SUM(I71:I75)</f>
        <v>2070</v>
      </c>
    </row>
    <row r="81" spans="1:9" x14ac:dyDescent="0.25">
      <c r="A81" s="122" t="s">
        <v>521</v>
      </c>
    </row>
    <row r="82" spans="1:9" ht="75" x14ac:dyDescent="0.25">
      <c r="A82" s="104" t="s">
        <v>519</v>
      </c>
      <c r="B82" s="108"/>
      <c r="C82" s="522" t="s">
        <v>518</v>
      </c>
      <c r="D82" s="522"/>
      <c r="E82" s="522"/>
      <c r="F82" s="522"/>
      <c r="G82" s="108" t="s">
        <v>517</v>
      </c>
      <c r="I82" s="108" t="s">
        <v>516</v>
      </c>
    </row>
    <row r="83" spans="1:9" x14ac:dyDescent="0.25">
      <c r="C83" s="104">
        <v>1</v>
      </c>
      <c r="D83" s="104">
        <v>2</v>
      </c>
      <c r="E83" s="104">
        <v>3</v>
      </c>
      <c r="F83" s="104">
        <v>4</v>
      </c>
    </row>
    <row r="84" spans="1:9" x14ac:dyDescent="0.25">
      <c r="A84" s="120" t="s">
        <v>515</v>
      </c>
      <c r="C84" s="105">
        <v>67</v>
      </c>
      <c r="D84" s="105">
        <v>12</v>
      </c>
      <c r="E84" s="105">
        <v>31</v>
      </c>
      <c r="F84" s="105"/>
      <c r="G84" s="104">
        <f>SUM(C84:F84)</f>
        <v>110</v>
      </c>
      <c r="I84" s="104">
        <f>G84*6</f>
        <v>660</v>
      </c>
    </row>
    <row r="85" spans="1:9" x14ac:dyDescent="0.25">
      <c r="A85" s="120" t="s">
        <v>514</v>
      </c>
      <c r="C85" s="105">
        <v>58</v>
      </c>
      <c r="D85" s="105">
        <v>22</v>
      </c>
      <c r="E85" s="105">
        <v>35</v>
      </c>
      <c r="F85" s="105"/>
      <c r="G85" s="104">
        <f>SUM(C85:F85)</f>
        <v>115</v>
      </c>
      <c r="I85" s="104">
        <f>G85*6</f>
        <v>690</v>
      </c>
    </row>
    <row r="86" spans="1:9" x14ac:dyDescent="0.25">
      <c r="A86" s="120" t="s">
        <v>513</v>
      </c>
      <c r="C86" s="105">
        <v>30</v>
      </c>
      <c r="D86" s="105">
        <v>15</v>
      </c>
      <c r="E86" s="105">
        <v>30</v>
      </c>
      <c r="F86" s="105"/>
      <c r="G86" s="104">
        <f>SUM(C86:F86)</f>
        <v>75</v>
      </c>
      <c r="I86" s="104">
        <f>G86*6</f>
        <v>450</v>
      </c>
    </row>
    <row r="87" spans="1:9" x14ac:dyDescent="0.25">
      <c r="A87" s="120" t="s">
        <v>512</v>
      </c>
      <c r="B87" s="123"/>
      <c r="C87" s="105">
        <v>21</v>
      </c>
      <c r="D87" s="105">
        <v>11</v>
      </c>
      <c r="E87" s="105">
        <v>16</v>
      </c>
      <c r="F87" s="105"/>
      <c r="G87" s="104">
        <f>SUM(C87:F87)</f>
        <v>48</v>
      </c>
      <c r="I87" s="104">
        <f>G87*6</f>
        <v>288</v>
      </c>
    </row>
    <row r="88" spans="1:9" x14ac:dyDescent="0.25">
      <c r="A88" s="120" t="s">
        <v>511</v>
      </c>
      <c r="C88" s="105">
        <v>13</v>
      </c>
      <c r="D88" s="105">
        <v>5</v>
      </c>
      <c r="E88" s="105">
        <v>4</v>
      </c>
      <c r="F88" s="105"/>
      <c r="G88" s="104">
        <f>SUM(C88:F88)</f>
        <v>22</v>
      </c>
      <c r="I88" s="104">
        <f>G88*6</f>
        <v>132</v>
      </c>
    </row>
    <row r="89" spans="1:9" x14ac:dyDescent="0.25">
      <c r="G89" s="104">
        <f>SUM(G84:G88)</f>
        <v>370</v>
      </c>
    </row>
    <row r="90" spans="1:9" x14ac:dyDescent="0.25">
      <c r="A90" s="120" t="s">
        <v>510</v>
      </c>
      <c r="C90" s="104">
        <f>SUM(C84:C88)</f>
        <v>189</v>
      </c>
      <c r="D90" s="104">
        <f>SUM(D84:D88)</f>
        <v>65</v>
      </c>
      <c r="E90" s="104">
        <f>SUM(E84:E88)</f>
        <v>116</v>
      </c>
      <c r="F90" s="104">
        <f>SUM(F84:F88)</f>
        <v>0</v>
      </c>
    </row>
    <row r="91" spans="1:9" x14ac:dyDescent="0.25">
      <c r="H91" s="124" t="s">
        <v>509</v>
      </c>
      <c r="I91" s="113">
        <f>SUM(I84:I88)</f>
        <v>2220</v>
      </c>
    </row>
    <row r="92" spans="1:9" x14ac:dyDescent="0.25">
      <c r="H92" s="124"/>
      <c r="I92" s="113"/>
    </row>
    <row r="94" spans="1:9" x14ac:dyDescent="0.25">
      <c r="A94" s="122" t="s">
        <v>520</v>
      </c>
    </row>
    <row r="95" spans="1:9" ht="75" x14ac:dyDescent="0.25">
      <c r="A95" s="104" t="s">
        <v>519</v>
      </c>
      <c r="B95" s="108"/>
      <c r="C95" s="522" t="s">
        <v>518</v>
      </c>
      <c r="D95" s="522"/>
      <c r="E95" s="522"/>
      <c r="F95" s="522"/>
      <c r="G95" s="108" t="s">
        <v>517</v>
      </c>
      <c r="I95" s="108" t="s">
        <v>516</v>
      </c>
    </row>
    <row r="96" spans="1:9" x14ac:dyDescent="0.25">
      <c r="C96" s="104">
        <v>1</v>
      </c>
      <c r="D96" s="104">
        <v>2</v>
      </c>
      <c r="E96" s="104">
        <v>3</v>
      </c>
      <c r="F96" s="104">
        <v>4</v>
      </c>
    </row>
    <row r="97" spans="1:9" x14ac:dyDescent="0.25">
      <c r="A97" s="120" t="s">
        <v>515</v>
      </c>
      <c r="C97" s="105">
        <v>67</v>
      </c>
      <c r="D97" s="105">
        <v>12</v>
      </c>
      <c r="E97" s="105">
        <v>31</v>
      </c>
      <c r="F97" s="105"/>
      <c r="G97" s="104">
        <f>SUM(C97:F97)</f>
        <v>110</v>
      </c>
      <c r="I97" s="104">
        <f>G97*6</f>
        <v>660</v>
      </c>
    </row>
    <row r="98" spans="1:9" x14ac:dyDescent="0.25">
      <c r="A98" s="120" t="s">
        <v>514</v>
      </c>
      <c r="C98" s="105">
        <v>58</v>
      </c>
      <c r="D98" s="105">
        <v>22</v>
      </c>
      <c r="E98" s="105">
        <v>35</v>
      </c>
      <c r="F98" s="105"/>
      <c r="G98" s="104">
        <f>SUM(C98:F98)</f>
        <v>115</v>
      </c>
      <c r="I98" s="104">
        <f>G98*6</f>
        <v>690</v>
      </c>
    </row>
    <row r="99" spans="1:9" x14ac:dyDescent="0.25">
      <c r="A99" s="120" t="s">
        <v>513</v>
      </c>
      <c r="C99" s="105">
        <v>30</v>
      </c>
      <c r="D99" s="105">
        <v>15</v>
      </c>
      <c r="E99" s="105">
        <v>40</v>
      </c>
      <c r="F99" s="105"/>
      <c r="G99" s="104">
        <f>SUM(C99:F99)</f>
        <v>85</v>
      </c>
      <c r="I99" s="104">
        <f>G99*6</f>
        <v>510</v>
      </c>
    </row>
    <row r="100" spans="1:9" x14ac:dyDescent="0.25">
      <c r="A100" s="120" t="s">
        <v>512</v>
      </c>
      <c r="B100" s="123"/>
      <c r="C100" s="105">
        <v>21</v>
      </c>
      <c r="D100" s="105">
        <v>11</v>
      </c>
      <c r="E100" s="105">
        <v>26</v>
      </c>
      <c r="F100" s="105"/>
      <c r="G100" s="104">
        <f>SUM(C100:F100)</f>
        <v>58</v>
      </c>
      <c r="I100" s="104">
        <f>G100*6</f>
        <v>348</v>
      </c>
    </row>
    <row r="101" spans="1:9" x14ac:dyDescent="0.25">
      <c r="A101" s="120" t="s">
        <v>511</v>
      </c>
      <c r="C101" s="105">
        <v>13</v>
      </c>
      <c r="D101" s="105">
        <v>5</v>
      </c>
      <c r="E101" s="105">
        <v>14</v>
      </c>
      <c r="F101" s="105"/>
      <c r="G101" s="104">
        <f>SUM(C101:F101)</f>
        <v>32</v>
      </c>
      <c r="I101" s="104">
        <f>G101*6</f>
        <v>192</v>
      </c>
    </row>
    <row r="102" spans="1:9" x14ac:dyDescent="0.25">
      <c r="G102" s="104">
        <f>SUM(G97:G101)</f>
        <v>400</v>
      </c>
    </row>
    <row r="103" spans="1:9" x14ac:dyDescent="0.25">
      <c r="A103" s="120" t="s">
        <v>510</v>
      </c>
      <c r="C103" s="104">
        <f>SUM(C97:C101)</f>
        <v>189</v>
      </c>
      <c r="D103" s="104">
        <f>SUM(D97:D101)</f>
        <v>65</v>
      </c>
      <c r="E103" s="104">
        <f>SUM(E97:E101)</f>
        <v>146</v>
      </c>
      <c r="F103" s="104">
        <f>SUM(F97:F101)</f>
        <v>0</v>
      </c>
    </row>
    <row r="104" spans="1:9" x14ac:dyDescent="0.25">
      <c r="H104" s="124" t="s">
        <v>509</v>
      </c>
      <c r="I104" s="113">
        <f>SUM(I97:I101)</f>
        <v>2400</v>
      </c>
    </row>
    <row r="107" spans="1:9" x14ac:dyDescent="0.25">
      <c r="A107" s="104" t="s">
        <v>508</v>
      </c>
      <c r="B107" s="104">
        <f>'Dot Surveys &amp;  Count'!I78</f>
        <v>2070</v>
      </c>
    </row>
    <row r="108" spans="1:9" ht="30" x14ac:dyDescent="0.25">
      <c r="A108" s="108" t="s">
        <v>507</v>
      </c>
      <c r="B108" s="107">
        <v>3</v>
      </c>
    </row>
    <row r="109" spans="1:9" x14ac:dyDescent="0.25">
      <c r="B109" s="106"/>
      <c r="C109" s="104" t="s">
        <v>506</v>
      </c>
      <c r="D109" s="105">
        <f>'Dot Surveys &amp;  Count'!I78</f>
        <v>2070</v>
      </c>
    </row>
    <row r="110" spans="1:9" x14ac:dyDescent="0.25">
      <c r="C110" s="104" t="s">
        <v>505</v>
      </c>
      <c r="D110" s="105">
        <f>'Dot Surveys &amp;  Count'!I91</f>
        <v>2220</v>
      </c>
    </row>
    <row r="111" spans="1:9" x14ac:dyDescent="0.25">
      <c r="C111" s="104" t="s">
        <v>504</v>
      </c>
      <c r="D111" s="105">
        <f>'Dot Surveys &amp;  Count'!I104</f>
        <v>2400</v>
      </c>
    </row>
    <row r="113" spans="3:4" x14ac:dyDescent="0.25">
      <c r="C113" s="104" t="s">
        <v>503</v>
      </c>
      <c r="D113" s="104">
        <f>SUM(D109:D111)</f>
        <v>6690</v>
      </c>
    </row>
    <row r="114" spans="3:4" x14ac:dyDescent="0.25">
      <c r="C114" s="104" t="s">
        <v>181</v>
      </c>
      <c r="D114" s="104">
        <f>D113/B108</f>
        <v>2230</v>
      </c>
    </row>
  </sheetData>
  <mergeCells count="3">
    <mergeCell ref="C69:F69"/>
    <mergeCell ref="C82:F82"/>
    <mergeCell ref="C95:F95"/>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75</vt:i4>
      </vt:variant>
    </vt:vector>
  </HeadingPairs>
  <TitlesOfParts>
    <vt:vector size="86" baseType="lpstr">
      <vt:lpstr>Visualization</vt:lpstr>
      <vt:lpstr>Intro</vt:lpstr>
      <vt:lpstr>Master List of Measures</vt:lpstr>
      <vt:lpstr>Metrics</vt:lpstr>
      <vt:lpstr>Narrative Summary</vt:lpstr>
      <vt:lpstr>Extra Analysis</vt:lpstr>
      <vt:lpstr>Vendor Data entry</vt:lpstr>
      <vt:lpstr>Customer Data entry</vt:lpstr>
      <vt:lpstr>Dot Surveys &amp;  Count</vt:lpstr>
      <vt:lpstr>External Stak. data entry</vt:lpstr>
      <vt:lpstr>Mkt Mgr data entry</vt:lpstr>
      <vt:lpstr>CM_1__Value_comparison_by_stakeholder</vt:lpstr>
      <vt:lpstr>CM_2__Economic_Impact</vt:lpstr>
      <vt:lpstr>CM_3_Local_Business_Benefits</vt:lpstr>
      <vt:lpstr>CM_4_Combined_Stakeholder_Market_Value</vt:lpstr>
      <vt:lpstr>CM_5_Survey_Response_Rates</vt:lpstr>
      <vt:lpstr>CS_1__Frequency_of_Customer_Market_Visits</vt:lpstr>
      <vt:lpstr>CS_10__Time_spent_socializing</vt:lpstr>
      <vt:lpstr>CS_11__Food_buying_factors</vt:lpstr>
      <vt:lpstr>CS_12__Missing_from_market?</vt:lpstr>
      <vt:lpstr>CS_13__Customer_Market_Values</vt:lpstr>
      <vt:lpstr>CS_14__community_hub?</vt:lpstr>
      <vt:lpstr>CS_15__Postal_Code</vt:lpstr>
      <vt:lpstr>CS_16__Customer_Gender</vt:lpstr>
      <vt:lpstr>CS_17__Customer_Age</vt:lpstr>
      <vt:lpstr>CS_18__Customer_Household_Income</vt:lpstr>
      <vt:lpstr>CS_2__Customer_retention</vt:lpstr>
      <vt:lpstr>CS_3__Amount_Spent</vt:lpstr>
      <vt:lpstr>CS_4__Destination_Trip</vt:lpstr>
      <vt:lpstr>CS_5__Distance_traveled</vt:lpstr>
      <vt:lpstr>CS_6__Additional_Shopping_Nearby</vt:lpstr>
      <vt:lpstr>CS_7__Anticipated_spend_at_local_businesses</vt:lpstr>
      <vt:lpstr>CS_8__Comments_about_visiting_other_businesses</vt:lpstr>
      <vt:lpstr>CS_8__Farmer_s_market_drawing_power</vt:lpstr>
      <vt:lpstr>CS_9__Time_spent</vt:lpstr>
      <vt:lpstr>ES_2__External_Stakeholder_Market_Shopping_Rate</vt:lpstr>
      <vt:lpstr>ES_2_Why_or_Why_not_market_shopper?</vt:lpstr>
      <vt:lpstr>ES_3__Community_Hub?</vt:lpstr>
      <vt:lpstr>ES_4__Market_impact_on_business_self?</vt:lpstr>
      <vt:lpstr>ES_5__Business_Support_of_Market?</vt:lpstr>
      <vt:lpstr>ES_6__External_Stakeholder_Market_Value</vt:lpstr>
      <vt:lpstr>ES_7__Improvement_suggestions</vt:lpstr>
      <vt:lpstr>list</vt:lpstr>
      <vt:lpstr>MM_1__Financial_Summary</vt:lpstr>
      <vt:lpstr>MM_10a._Recruitment_method</vt:lpstr>
      <vt:lpstr>MM_10b._Hold_vendors_accountable</vt:lpstr>
      <vt:lpstr>MM_11__Local_regional_food__agriculture__econ_dev_plans_including_market?</vt:lpstr>
      <vt:lpstr>MM_12__Partnerships___formal_and_informal</vt:lpstr>
      <vt:lpstr>MM_13__Vendor_business_incubation_stories</vt:lpstr>
      <vt:lpstr>MM_14__Events_festivals_hosted_at_market</vt:lpstr>
      <vt:lpstr>MM_2__Market_History</vt:lpstr>
      <vt:lpstr>MM_3_Market_mission_Vision_Statement</vt:lpstr>
      <vt:lpstr>MM_3_Vendor_Criteria_for_Participation</vt:lpstr>
      <vt:lpstr>MM_4__Vendor_Growth_Turnover</vt:lpstr>
      <vt:lpstr>MM_4_vendor_growth_turnover___comments</vt:lpstr>
      <vt:lpstr>MM_5__Market_Product_Mix_by_Vendor_Type</vt:lpstr>
      <vt:lpstr>MM_6__Board_Composition</vt:lpstr>
      <vt:lpstr>MM_7__Market_Staff_and_Volunteers</vt:lpstr>
      <vt:lpstr>MM_8__Manager_Market_Values</vt:lpstr>
      <vt:lpstr>MM_9__Community_Hub</vt:lpstr>
      <vt:lpstr>Metrics!Print_Area</vt:lpstr>
      <vt:lpstr>'Vendor Data entry'!Print_Titles</vt:lpstr>
      <vt:lpstr>VS_1__Markets_Vendors_participate_in</vt:lpstr>
      <vt:lpstr>VS_10__Time_commitment_for_participation</vt:lpstr>
      <vt:lpstr>VS_11__Key_sales_channels</vt:lpstr>
      <vt:lpstr>VS_12__Value_of_contact_with_other_vendors</vt:lpstr>
      <vt:lpstr>VS_13__Unique_Unusual_products__and_or_recipes</vt:lpstr>
      <vt:lpstr>VS_14__Product_varieties</vt:lpstr>
      <vt:lpstr>VS_15__Vendor_Producer_Age</vt:lpstr>
      <vt:lpstr>VS_16__Agricultural_Practices</vt:lpstr>
      <vt:lpstr>VS_17__Certification</vt:lpstr>
      <vt:lpstr>VS_17b__Type_of_certification</vt:lpstr>
      <vt:lpstr>VS_18__Why_Why_not_certification?</vt:lpstr>
      <vt:lpstr>VS_19__Land_Use</vt:lpstr>
      <vt:lpstr>VS_2__Vendor_Retention</vt:lpstr>
      <vt:lpstr>VS_20__Distance_from_Market__Farm_product_vendors</vt:lpstr>
      <vt:lpstr>VS_21__Sales_Numbers</vt:lpstr>
      <vt:lpstr>VS_21d_defining_local</vt:lpstr>
      <vt:lpstr>VS_22_other_comments</vt:lpstr>
      <vt:lpstr>VS_3__Market_Product_Mix</vt:lpstr>
      <vt:lpstr>VS_4__Value_of_farmers__markets_to_vendors</vt:lpstr>
      <vt:lpstr>VS_5__Memorable_Market_Sales</vt:lpstr>
      <vt:lpstr>VS_6__Community_Hub</vt:lpstr>
      <vt:lpstr>VS_7__Vendor_Relationship_Mapping</vt:lpstr>
      <vt:lpstr>VS_8__Value_of_market_participation</vt:lpstr>
      <vt:lpstr>VS_9__Full_time_farming_producing_income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Lambla</dc:creator>
  <cp:lastModifiedBy>Bryn Sadownik</cp:lastModifiedBy>
  <cp:lastPrinted>2013-05-22T22:13:12Z</cp:lastPrinted>
  <dcterms:created xsi:type="dcterms:W3CDTF">2012-07-29T17:46:33Z</dcterms:created>
  <dcterms:modified xsi:type="dcterms:W3CDTF">2013-08-23T18:08:23Z</dcterms:modified>
</cp:coreProperties>
</file>